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5"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 name="Черновик 1" sheetId="90" r:id="rId91"/>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Т-подкл'!$116:$117</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Т-подкл'!$118:$119</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Предложение!$63:$67</definedName>
    <definedName name="OFFER_TARIFF_E_COLDVSNA_2">Предложение!$128:$132</definedName>
    <definedName name="OFFER_TARIFF_E_COLDVSNA_3">Предложение!$191:$195</definedName>
    <definedName name="OFFER_TARIFF_E_COLDVSNA_4">Предложение!$254:$258</definedName>
    <definedName name="OFFER_TARIFF_E_COLDVSNA_5">Предложение!$317:$321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Т-подкл'!$T$115</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Т-подкл'!$BB$116</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pt_ntar_30">'ХВС. Т-подкл'!$63:$114</definedName>
    <definedName name="pt_ter_30">'ХВС. Т-подкл'!$64:$113</definedName>
    <definedName name="pt_cs_30">'ХВС. Т-подкл'!$65:$112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<sst xmlns="http://schemas.openxmlformats.org/spreadsheetml/2006/main" count="11353" uniqueCount="2916">
  <si>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</si>
  <si>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</si>
  <si>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</si>
  <si>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</si>
  <si>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</si>
  <si>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</si>
  <si>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</si>
  <si>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</si>
  <si>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</si>
  <si>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</si>
  <si>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</si>
  <si>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</si>
  <si>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</si>
  <si>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</si>
  <si>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</si>
  <si>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</si>
  <si>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</si>
  <si>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</si>
  <si>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</si>
  <si>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</si>
  <si>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</si>
  <si>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</si>
  <si>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</si>
  <si>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</si>
  <si>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</si>
  <si>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</si>
  <si>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</si>
  <si>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</si>
  <si>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</si>
  <si>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</si>
  <si>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</si>
  <si>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</si>
  <si>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</si>
  <si>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</si>
  <si>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</si>
  <si>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</si>
  <si>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</si>
  <si>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</si>
  <si>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</si>
  <si>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</si>
  <si>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</si>
  <si>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569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</si>
  <si>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</si>
  <si>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</si>
  <si>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</si>
  <si>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</si>
  <si>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</si>
  <si>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</si>
  <si>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</si>
  <si>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</si>
  <si>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</si>
  <si>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</si>
  <si>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</si>
  <si>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</si>
  <si>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</si>
  <si>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</si>
  <si>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</si>
  <si>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</si>
  <si>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</si>
  <si>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</si>
  <si>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</si>
  <si>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</si>
  <si>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</si>
  <si>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</si>
  <si>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</si>
  <si>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</si>
  <si>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</si>
  <si>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</si>
  <si>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</si>
  <si>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</si>
  <si>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</si>
  <si>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</si>
  <si>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</si>
  <si>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</si>
  <si>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</si>
  <si>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</si>
  <si>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</si>
  <si>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</si>
  <si>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</si>
  <si>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</si>
  <si>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</si>
  <si>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</si>
  <si>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</si>
  <si>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</si>
  <si>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</si>
  <si>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</si>
  <si>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</si>
  <si>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</si>
  <si>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</si>
  <si>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</si>
  <si>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</si>
  <si>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</si>
  <si>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</si>
  <si>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</si>
  <si>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</si>
  <si>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</si>
  <si>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</si>
  <si>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</si>
  <si>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</si>
  <si>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</si>
  <si>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</si>
  <si>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</si>
  <si>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</si>
  <si>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</si>
  <si>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</si>
  <si>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</si>
  <si>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</si>
  <si>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</si>
  <si>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</si>
  <si>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</si>
  <si>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</si>
  <si>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</si>
  <si>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</si>
  <si>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</si>
  <si>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</si>
  <si>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</si>
  <si>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</si>
  <si>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</si>
  <si>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</si>
  <si>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</si>
  <si>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</si>
  <si>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</si>
  <si>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</si>
  <si>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</si>
  <si>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</si>
  <si>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</si>
  <si>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</si>
  <si>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</si>
  <si>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</si>
  <si>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</si>
  <si>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</si>
  <si>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</si>
  <si>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</si>
  <si>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</si>
  <si>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</si>
  <si>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</si>
  <si>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</si>
  <si>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</si>
  <si>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</si>
  <si>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</si>
  <si>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</si>
  <si>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</si>
  <si>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</si>
  <si>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</si>
  <si>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</si>
  <si>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</si>
  <si>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</si>
  <si>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</si>
  <si>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</si>
  <si>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</si>
  <si>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</si>
  <si>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</si>
  <si>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</si>
  <si>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</si>
  <si>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</si>
  <si>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</si>
  <si>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</si>
  <si>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</si>
  <si>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</si>
  <si>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</si>
  <si>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</si>
  <si>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</si>
  <si>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</si>
  <si>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</si>
  <si>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</si>
  <si>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</si>
  <si>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</si>
  <si>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</si>
  <si>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</si>
  <si>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</si>
  <si>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</si>
  <si>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</si>
  <si>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</si>
  <si>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</si>
  <si>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</si>
  <si>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</si>
  <si>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</si>
  <si>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</si>
  <si>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</si>
  <si>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</si>
  <si>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</si>
  <si>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</si>
  <si>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</si>
  <si>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</si>
  <si>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</si>
  <si>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</si>
  <si>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</si>
  <si>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</si>
  <si>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</si>
  <si>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</si>
  <si>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</si>
  <si>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</si>
  <si>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</si>
  <si>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</si>
  <si>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</si>
  <si>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</si>
  <si>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</si>
  <si>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</si>
  <si>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</si>
  <si>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</si>
  <si>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</si>
  <si>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</si>
  <si>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</si>
  <si>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</si>
  <si>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</si>
  <si>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</si>
  <si>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</si>
  <si>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</si>
  <si>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</si>
  <si>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</si>
  <si>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</si>
  <si>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</si>
  <si>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</si>
  <si>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</si>
  <si>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</si>
  <si>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</si>
  <si>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</si>
  <si>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</si>
  <si>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</si>
  <si>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</si>
  <si>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</si>
  <si>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</si>
  <si>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</si>
  <si>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</si>
  <si>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</si>
  <si>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</si>
  <si>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</si>
  <si>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</si>
  <si>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</si>
  <si>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</si>
  <si>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</si>
  <si>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</si>
  <si>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</si>
  <si>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</si>
  <si>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</si>
  <si>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</si>
  <si>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</si>
  <si>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</si>
  <si>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</si>
  <si>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</si>
  <si>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</si>
  <si>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</si>
  <si>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</si>
  <si>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</si>
  <si>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</si>
  <si>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</si>
  <si>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 xml:space="preserve">тариф на подключаемую нагрузку водопроводной сети </t>
  </si>
  <si>
    <t>"4189677"</t>
  </si>
  <si>
    <t>pIns_PT_VTAR_E_COLDVSNA</t>
  </si>
  <si>
    <t>pt_ntar_13</t>
  </si>
  <si>
    <t>pt_ter_13</t>
  </si>
  <si>
    <t>pt_cs_13</t>
  </si>
  <si>
    <t>×</t>
  </si>
  <si>
    <t xml:space="preserve">тарифы на протяженность водопроводной сети </t>
  </si>
  <si>
    <t>pt_ntar_30</t>
  </si>
  <si>
    <t>pt_ter_30</t>
  </si>
  <si>
    <t>pt_cs_30</t>
  </si>
  <si>
    <t>pt_ist_te_30</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</si>
  <si>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</si>
  <si>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</si>
  <si>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</si>
  <si>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</si>
  <si>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</si>
  <si>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</si>
  <si>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</si>
  <si>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</si>
  <si>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</si>
  <si>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</si>
  <si>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</si>
  <si>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</si>
  <si>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</si>
  <si>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</si>
  <si>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</si>
  <si>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</si>
  <si>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</si>
  <si>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</si>
  <si>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</si>
  <si>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</si>
  <si>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</si>
  <si>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</si>
  <si>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</si>
  <si>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</si>
  <si>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</si>
  <si>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</si>
  <si>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</si>
  <si>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</si>
  <si>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</si>
  <si>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</si>
  <si>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</si>
  <si>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</si>
  <si>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</si>
  <si>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</si>
  <si>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</si>
  <si>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</si>
  <si>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</si>
  <si>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</si>
  <si>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</si>
  <si>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</si>
  <si>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</si>
  <si>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</si>
  <si>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</si>
  <si>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</si>
  <si>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</si>
  <si>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</si>
  <si>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</si>
  <si>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</si>
  <si>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</si>
  <si>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</si>
  <si>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</si>
  <si>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</si>
  <si>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</si>
  <si>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</si>
  <si>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</si>
  <si>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</si>
  <si>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</si>
  <si>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</si>
  <si>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</si>
  <si>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</si>
  <si>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</si>
  <si>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</si>
  <si>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</si>
  <si>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</si>
  <si>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</si>
  <si>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</si>
  <si>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</si>
  <si>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</si>
  <si>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</si>
  <si>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</si>
  <si>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</si>
  <si>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</si>
  <si>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</si>
  <si>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</si>
  <si>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</si>
  <si>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</si>
  <si>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</si>
  <si>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</si>
  <si>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</si>
  <si>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</si>
  <si>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</si>
  <si>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</si>
  <si>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</si>
  <si>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</si>
  <si>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</si>
  <si>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</si>
  <si>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</si>
  <si>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</si>
  <si>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</si>
  <si>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</si>
  <si>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</si>
  <si>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</si>
  <si>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</si>
  <si>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</si>
  <si>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</si>
  <si>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</si>
  <si>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</si>
  <si>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</si>
  <si>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</si>
  <si>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</si>
  <si>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</si>
  <si>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</si>
  <si>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</si>
  <si>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</si>
  <si>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</si>
  <si>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</si>
  <si>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</si>
  <si>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</si>
  <si>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</si>
  <si>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</si>
  <si>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</si>
  <si>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</si>
  <si>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</si>
  <si>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</si>
  <si>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</si>
  <si>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</si>
  <si>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</si>
  <si>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</si>
  <si>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</si>
  <si>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</si>
  <si>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</si>
  <si>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</si>
  <si>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</si>
  <si>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</si>
  <si>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</si>
  <si>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</si>
  <si>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</si>
  <si>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</si>
  <si>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</si>
  <si>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</si>
  <si>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</si>
  <si>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</si>
  <si>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</si>
  <si>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</si>
  <si>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</si>
  <si>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</si>
  <si>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</si>
  <si>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</si>
  <si>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</si>
  <si>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</si>
  <si>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</si>
  <si>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</si>
  <si>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</si>
  <si>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</si>
  <si>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</si>
  <si>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</si>
  <si>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</si>
  <si>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</si>
  <si>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</si>
  <si>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</si>
  <si>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</si>
  <si>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</si>
  <si>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</si>
  <si>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</si>
  <si>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</si>
  <si>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</si>
  <si>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</si>
  <si>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</si>
  <si>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</si>
  <si>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</si>
  <si>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</si>
  <si>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</si>
  <si>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</si>
  <si>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</si>
  <si>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</si>
  <si>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</si>
  <si>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</si>
  <si>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</si>
  <si>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</si>
  <si>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</si>
  <si>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</si>
  <si>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</si>
  <si>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</si>
  <si>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</si>
  <si>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</si>
  <si>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</si>
  <si>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</si>
  <si>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</si>
  <si>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</si>
  <si>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</si>
  <si>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</si>
  <si>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</si>
  <si>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</si>
  <si>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</si>
  <si>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</si>
  <si>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</si>
  <si>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</si>
  <si>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</si>
  <si>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</si>
  <si>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</si>
  <si>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</si>
  <si>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</si>
  <si>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</si>
  <si>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</si>
  <si>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</si>
  <si>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</si>
  <si>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</si>
  <si>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</si>
  <si>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</si>
  <si>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</si>
  <si>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</si>
  <si>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</si>
  <si>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</si>
  <si>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</si>
  <si>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</si>
  <si>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</si>
  <si>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</si>
  <si>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</si>
  <si>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</si>
  <si>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</si>
  <si>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</si>
  <si>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</si>
  <si>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</si>
  <si>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</si>
  <si>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</si>
  <si>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</si>
  <si>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</si>
  <si>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</si>
  <si>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</si>
  <si>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</si>
  <si>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</si>
  <si>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</si>
  <si>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</si>
  <si>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</si>
  <si>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</si>
  <si>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</si>
  <si>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</si>
  <si>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</si>
  <si>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</si>
  <si>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</si>
  <si>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</si>
  <si>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</si>
  <si>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</si>
  <si>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</si>
  <si>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</si>
  <si>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</si>
  <si>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</si>
  <si>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</si>
  <si>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</si>
  <si>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</si>
  <si>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</si>
  <si>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</si>
  <si>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</si>
  <si>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</si>
  <si>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бюджетные организации</t>
  </si>
  <si>
    <t>тариф без учета НДС</t>
  </si>
  <si>
    <t>прочие</t>
  </si>
  <si>
    <t>население</t>
  </si>
  <si>
    <t>тариф 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</si>
  <si>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</si>
  <si>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</si>
  <si>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</si>
  <si>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</si>
  <si>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</si>
  <si>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</si>
  <si>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</si>
  <si>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</si>
  <si>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</si>
  <si>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</si>
  <si>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</si>
  <si>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</si>
  <si>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</si>
  <si>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</si>
  <si>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</si>
  <si>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</si>
  <si>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</si>
  <si>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</si>
  <si>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</si>
  <si>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</si>
  <si>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централизованные системы холодного водоснабжения г. Горно-Алтайска</t>
  </si>
  <si>
    <t>40 мм и менее</t>
  </si>
  <si>
    <t>водопроводы в нормальных грунтах , восстановлением гравийного дорожного покрытия, без устройства колодцев, открытый способ прокладки</t>
  </si>
  <si>
    <t>водопроводы в скалистых грунтах , восстановлением гравийного дорожного покрытия, без устройства колодцев, открытый способ прокладки</t>
  </si>
  <si>
    <t>водопроводы в нормальных грунтах , восстановлением гравийного дорожного покрытия, с  устройством колодцев, открытый способ прокладки</t>
  </si>
  <si>
    <t>водопроводы в скалистых грунтах , восстановлением гравийного дорожного покрытия, с  устройством колодцев, открытый способ прокладки</t>
  </si>
  <si>
    <t>водопроводы в скалистых грунтах , восстановлением асфальтового  дорожного покрытия, с устройством колодцев, открытый способ прокладки</t>
  </si>
  <si>
    <t>водопроводы в нормальных грунтах , восстановлением асфальтового  дорожного покрытия, с устройством колодцев, открытый способ прокладки</t>
  </si>
  <si>
    <t>водопроводы в нормальных грунтах , восстановлением гравийного дорожного покрытия, с  устройством колодцев, прокладка методом продавливания</t>
  </si>
  <si>
    <t>от 41 мм до 70 мм включительно</t>
  </si>
  <si>
    <t>от 71 мм до 100 мм включительно</t>
  </si>
  <si>
    <t>водопроводы в нормальных грунтах , восстановлением асфальтового  дорожного покрытия, без устройства колодцев, открытый способ прокладки</t>
  </si>
  <si>
    <t>водопроводы в нормальных грунтах , восстановлением  асфальтового дорожного покрытия, без колодцев, прокладка методом продавливания</t>
  </si>
  <si>
    <t>от 101 мм до 150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</si>
  <si>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</si>
  <si>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</si>
  <si>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</si>
  <si>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</si>
  <si>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</si>
  <si>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</si>
  <si>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</si>
  <si>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</si>
  <si>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</si>
  <si>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</si>
  <si>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</si>
  <si>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</si>
  <si>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</si>
  <si>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</si>
  <si>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</si>
  <si>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</si>
  <si>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</si>
  <si>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</si>
  <si>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</si>
  <si>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</si>
  <si>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</si>
  <si>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</si>
  <si>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</si>
  <si>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</si>
  <si>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</si>
  <si>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</si>
  <si>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</si>
  <si>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</si>
  <si>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</si>
  <si>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</si>
  <si>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</si>
  <si>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</si>
  <si>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</si>
  <si>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</si>
  <si>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</si>
  <si>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</si>
  <si>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</si>
  <si>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</si>
  <si>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</si>
  <si>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</si>
  <si>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</si>
  <si>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</si>
  <si>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</si>
  <si>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</si>
  <si>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</si>
  <si>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</si>
  <si>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</si>
  <si>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</si>
  <si>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</si>
  <si>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</si>
  <si>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</si>
  <si>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</si>
  <si>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</si>
  <si>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</si>
  <si>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</si>
  <si>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</si>
  <si>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</si>
  <si>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</si>
  <si>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</si>
  <si>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</si>
  <si>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</si>
  <si>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</si>
  <si>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</si>
  <si>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</si>
  <si>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</si>
  <si>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</si>
  <si>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</si>
  <si>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</si>
  <si>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</si>
  <si>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</si>
  <si>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</si>
  <si>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</si>
  <si>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</si>
  <si>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</si>
  <si>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</si>
  <si>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</si>
  <si>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</si>
  <si>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</si>
  <si>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</si>
  <si>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</si>
  <si>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</si>
  <si>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</si>
  <si>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</si>
  <si>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</si>
  <si>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</si>
  <si>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</si>
  <si>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</si>
  <si>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</si>
  <si>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</si>
  <si>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</si>
  <si>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</si>
  <si>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</si>
  <si>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</si>
  <si>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</si>
  <si>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</si>
  <si>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</si>
  <si>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</si>
  <si>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</si>
  <si>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</si>
  <si>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</si>
  <si>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</si>
  <si>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</si>
  <si>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</si>
  <si>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</si>
  <si>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</si>
  <si>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</si>
  <si>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</si>
  <si>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</si>
  <si>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</si>
  <si>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</si>
  <si>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</si>
  <si>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</si>
  <si>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</si>
  <si>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</si>
  <si>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</si>
  <si>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</si>
  <si>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</si>
  <si>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</si>
  <si>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</si>
  <si>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</si>
  <si>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</si>
  <si>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</si>
  <si>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</si>
  <si>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</si>
  <si>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</si>
  <si>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</si>
  <si>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</si>
  <si>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</si>
  <si>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</si>
  <si>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</si>
  <si>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</si>
  <si>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</si>
  <si>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</si>
  <si>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</si>
  <si>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</si>
  <si>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</si>
  <si>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</si>
  <si>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</si>
  <si>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</si>
  <si>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</si>
  <si>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</si>
  <si>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</si>
  <si>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</si>
  <si>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</si>
  <si>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</si>
  <si>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</si>
  <si>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</si>
  <si>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</si>
  <si>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</si>
  <si>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</si>
  <si>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</si>
  <si>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</si>
  <si>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</si>
  <si>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</si>
  <si>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</si>
  <si>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</si>
  <si>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</si>
  <si>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</si>
  <si>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</si>
  <si>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</si>
  <si>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</si>
  <si>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</si>
  <si>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</si>
  <si>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</si>
  <si>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</si>
  <si>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</si>
  <si>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</si>
  <si>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</si>
  <si>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</si>
  <si>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</si>
  <si>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</si>
  <si>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</si>
  <si>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</si>
  <si>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</si>
  <si>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</si>
  <si>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</si>
  <si>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</si>
  <si>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</si>
  <si>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</si>
  <si>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</si>
  <si>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</si>
  <si>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</si>
  <si>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</si>
  <si>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</si>
  <si>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</si>
  <si>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</si>
  <si>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</si>
  <si>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</si>
  <si>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</si>
  <si>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</si>
  <si>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</si>
  <si>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</si>
  <si>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</si>
  <si>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</si>
  <si>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</si>
  <si>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</si>
  <si>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</si>
  <si>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</si>
  <si>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</si>
  <si>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</si>
  <si>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</si>
  <si>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</si>
  <si>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</si>
  <si>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</si>
  <si>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</si>
  <si>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</si>
  <si>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</si>
  <si>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</si>
  <si>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</si>
  <si>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</si>
  <si>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</si>
  <si>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</si>
  <si>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</si>
  <si>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</si>
  <si>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</si>
  <si>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</si>
  <si>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</si>
  <si>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</si>
  <si>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</si>
  <si>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</si>
  <si>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</si>
  <si>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</si>
  <si>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</si>
  <si>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</si>
  <si>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</si>
  <si>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</si>
  <si>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</si>
  <si>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</si>
  <si>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</si>
  <si>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</si>
  <si>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</si>
  <si>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</si>
  <si>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</si>
  <si>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</si>
  <si>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</si>
  <si>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</si>
  <si>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</si>
  <si>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</si>
  <si>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</si>
  <si>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</si>
  <si>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</si>
  <si>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</si>
  <si>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</si>
  <si>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</si>
  <si>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</si>
  <si>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</si>
  <si>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</si>
  <si>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</si>
  <si>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</si>
  <si>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</si>
  <si>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</si>
  <si>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</si>
  <si>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</si>
  <si>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</si>
  <si>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</si>
  <si>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</si>
  <si>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</si>
  <si>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</si>
  <si>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</si>
  <si>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</si>
  <si>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</si>
  <si>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</si>
  <si>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</si>
  <si>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</si>
  <si>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</si>
  <si>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</si>
  <si>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</si>
  <si>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</si>
  <si>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</si>
  <si>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</si>
  <si>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</si>
  <si>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</si>
  <si>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</si>
  <si>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</si>
  <si>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</si>
  <si>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</si>
  <si>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</si>
  <si>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</si>
  <si>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</si>
  <si>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</si>
  <si>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</si>
  <si>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</si>
  <si>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</si>
  <si>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</si>
  <si>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</si>
  <si>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</si>
  <si>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</si>
  <si>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</si>
  <si>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</si>
  <si>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</si>
  <si>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</si>
  <si>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</si>
  <si>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</si>
  <si>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</si>
  <si>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</si>
  <si>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</si>
  <si>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</si>
  <si>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</si>
  <si>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</si>
  <si>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</si>
  <si>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</si>
  <si>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</si>
  <si>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</si>
  <si>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</si>
  <si>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</si>
  <si>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</si>
  <si>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</si>
  <si>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</si>
  <si>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</si>
  <si>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</si>
  <si>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</si>
  <si>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</si>
  <si>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</si>
  <si>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</si>
  <si>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</si>
  <si>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</si>
  <si>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</si>
  <si>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</si>
  <si>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</si>
  <si>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</si>
  <si>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</si>
  <si>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</si>
  <si>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</si>
  <si>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</si>
  <si>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</si>
  <si>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</si>
  <si>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</si>
  <si>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</si>
  <si>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</si>
  <si>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</si>
  <si>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</si>
  <si>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</si>
  <si>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</si>
  <si>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</si>
  <si>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</si>
  <si>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</si>
  <si>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</si>
  <si>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</si>
  <si>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</si>
  <si>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</si>
  <si>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</si>
  <si>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</si>
  <si>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</si>
  <si>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</si>
  <si>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</si>
  <si>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</si>
  <si>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</si>
  <si>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</si>
  <si>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</si>
  <si>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</si>
  <si>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</si>
  <si>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</si>
  <si>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</si>
  <si>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</si>
  <si>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</si>
  <si>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</si>
  <si>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</si>
  <si>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</si>
  <si>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</si>
  <si>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</si>
  <si>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</si>
  <si>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</si>
  <si>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</si>
  <si>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</si>
  <si>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</si>
  <si>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</si>
  <si>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</si>
  <si>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</si>
  <si>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</si>
  <si>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</si>
  <si>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</si>
  <si>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</si>
  <si>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</si>
  <si>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</si>
  <si>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</si>
  <si>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</si>
  <si>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</si>
  <si>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</si>
  <si>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</si>
  <si>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</si>
  <si>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</si>
  <si>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</si>
  <si>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</si>
  <si>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</si>
  <si>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</si>
  <si>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</si>
  <si>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</si>
  <si>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</si>
  <si>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</si>
  <si>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</si>
  <si>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</si>
  <si>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</si>
  <si>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</si>
  <si>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</si>
  <si>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</si>
  <si>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</si>
  <si>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</si>
  <si>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</si>
  <si>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</si>
  <si>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</si>
  <si>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</si>
  <si>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</si>
  <si>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</si>
  <si>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</si>
  <si>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</si>
  <si>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</si>
  <si>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</si>
  <si>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</si>
  <si>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</si>
  <si>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</si>
  <si>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</si>
  <si>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</si>
  <si>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</si>
  <si>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</si>
  <si>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</si>
  <si>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</si>
  <si>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</si>
  <si>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</si>
  <si>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</si>
  <si>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</si>
  <si>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</si>
  <si>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</si>
  <si>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</si>
  <si>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</si>
  <si>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</si>
  <si>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</si>
  <si>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</si>
  <si>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</si>
  <si>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</si>
  <si>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</si>
  <si>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</si>
  <si>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</si>
  <si>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</si>
  <si>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</si>
  <si>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</si>
  <si>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</si>
  <si>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</si>
  <si>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</si>
  <si>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</si>
  <si>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</si>
  <si>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</si>
  <si>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</si>
  <si>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</si>
  <si>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</si>
  <si>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</si>
  <si>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</si>
  <si>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</si>
  <si>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</si>
  <si>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</si>
  <si>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</si>
  <si>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</si>
  <si>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</si>
  <si>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</si>
  <si>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</si>
  <si>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</si>
  <si>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</si>
  <si>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</si>
  <si>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</si>
  <si>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</si>
  <si>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</si>
  <si>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</si>
  <si>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</si>
  <si>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</si>
  <si>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</si>
  <si>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</si>
  <si>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</si>
  <si>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</si>
  <si>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</si>
  <si>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</si>
  <si>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</si>
  <si>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</si>
  <si>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</si>
  <si>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</si>
  <si>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</si>
  <si>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</si>
  <si>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</si>
  <si>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</si>
  <si>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</si>
  <si>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</si>
  <si>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</si>
  <si>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</si>
  <si>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</si>
  <si>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</si>
  <si>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</si>
  <si>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</si>
  <si>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</si>
  <si>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</si>
  <si>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</si>
  <si>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</si>
  <si>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</si>
  <si>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</si>
  <si>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</si>
  <si>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</si>
  <si>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</si>
  <si>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</si>
  <si>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</si>
  <si>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</si>
  <si>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</si>
  <si>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</si>
  <si>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</si>
  <si>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</si>
  <si>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</si>
  <si>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</si>
  <si>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</si>
  <si>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</si>
  <si>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</si>
  <si>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</si>
  <si>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</si>
  <si>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</si>
  <si>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</si>
  <si>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</si>
  <si>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</si>
  <si>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</si>
  <si>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</si>
  <si>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</si>
  <si>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</si>
  <si>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</si>
  <si>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</si>
  <si>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</si>
  <si>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</si>
  <si>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</si>
  <si>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</si>
  <si>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</si>
  <si>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</si>
  <si>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</si>
  <si>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</si>
  <si>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</si>
  <si>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</si>
  <si>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</si>
  <si>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</si>
  <si>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</si>
  <si>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</si>
  <si>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</si>
  <si>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</si>
  <si>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</si>
  <si>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</si>
  <si>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</si>
  <si>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</si>
  <si>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</si>
  <si>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</si>
  <si>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</si>
  <si>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</si>
  <si>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</si>
  <si>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</si>
  <si>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</si>
  <si>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</si>
  <si>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</si>
  <si>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</si>
  <si>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</si>
  <si>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</si>
  <si>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</si>
  <si>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</si>
  <si>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</si>
  <si>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</si>
  <si>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</si>
  <si>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</si>
  <si>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</si>
  <si>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</si>
  <si>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</si>
  <si>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</si>
  <si>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</si>
  <si>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</si>
  <si>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</si>
  <si>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</si>
  <si>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</si>
  <si>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</si>
  <si>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</si>
  <si>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</si>
  <si>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</si>
  <si>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</si>
  <si>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</si>
  <si>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</si>
  <si>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</si>
  <si>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</si>
  <si>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</si>
  <si>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</si>
  <si>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</si>
  <si>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</si>
  <si>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</si>
  <si>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</si>
  <si>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</si>
  <si>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</si>
  <si>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</si>
  <si>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</si>
  <si>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</si>
  <si>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</si>
  <si>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</si>
  <si>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</si>
  <si>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</si>
  <si>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</si>
  <si>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</si>
  <si>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</si>
  <si>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</si>
  <si>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</si>
  <si>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</si>
  <si>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</si>
  <si>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</si>
  <si>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</si>
  <si>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</si>
  <si>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</si>
  <si>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</si>
  <si>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</si>
  <si>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</si>
  <si>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</si>
  <si>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</si>
  <si>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</si>
  <si>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</si>
  <si>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</si>
  <si>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</si>
  <si>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</si>
  <si>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</si>
  <si>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</si>
  <si>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</si>
  <si>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</si>
  <si>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</si>
  <si>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</si>
  <si>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</si>
  <si>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</si>
  <si>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</si>
  <si>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</si>
  <si>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</si>
  <si>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</si>
  <si>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</si>
  <si>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</si>
  <si>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</si>
  <si>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</si>
  <si>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</si>
  <si>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</si>
  <si>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</si>
  <si>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</si>
  <si>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</si>
  <si>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</si>
  <si>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</si>
  <si>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</si>
  <si>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</si>
  <si>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экономически обоснованных расходов (затрат)</t>
  </si>
  <si>
    <t>https://data-platform.ru/lk/files/Files/EIApVA/23a31d68-27fc-4f8f-ade7-8fc3151d75d2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</si>
  <si>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</si>
  <si>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</si>
  <si>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</si>
  <si>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</si>
  <si>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https://data-platform.ru/lk/files/Files/EIApVA/a9207fdc-2d19-4eb4-b5d9-ca7c052155c4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</si>
  <si>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</si>
  <si>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</si>
  <si>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 xml:space="preserve">Положение о закупках </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</si>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</sst>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worksheet" Target="worksheets/sheet90.xml"/><Relationship Id="rId92" Type="http://schemas.openxmlformats.org/officeDocument/2006/relationships/sharedStrings" Target="sharedStrings.xml"/><Relationship Id="rId93"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EIApVA/23a31d68-27fc-4f8f-ade7-8fc3151d75d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EIApVA/a9207fdc-2d19-4eb4-b5d9-ca7c052155c4" TargetMode="External"/><Relationship Id="rId3" Type="http://schemas.openxmlformats.org/officeDocument/2006/relationships/hyperlink" Target="https://data-platform.ru/lk/files/Files/EIApVA/a9207fdc-2d19-4eb4-b5d9-ca7c052155c4" TargetMode="External"/><Relationship Id="rId4" Type="http://schemas.openxmlformats.org/officeDocument/2006/relationships/hyperlink" Target="https://data-platform.ru/lk/files/Files/EIApVA/a9207fdc-2d19-4eb4-b5d9-ca7c052155c4" TargetMode="External"/><Relationship Id="rId5" Type="http://schemas.openxmlformats.org/officeDocument/2006/relationships/hyperlink" Target="https://data-platform.ru/lk/files/Files/EIApVA/a9207fdc-2d19-4eb4-b5d9-ca7c052155c4"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9101E-05C2-2E86-7394-E5C4DA8C34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3CE59-3892-B2D3-8BF8-D058CCBAD5A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87</v>
      </c>
      <c r="F8" s="824"/>
      <c r="G8" s="466" t="s">
        <v>85</v>
      </c>
      <c r="H8" s="466" t="s">
        <v>86</v>
      </c>
      <c r="I8" s="415" t="s">
        <v>84</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0F77F-DC29-B7B2-E8D8-0CF8D0587F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45409.51744212963</v>
      </c>
      <c r="W30" s="2265"/>
      <c r="X30" s="2265"/>
      <c r="Y30" s="2265"/>
      <c r="Z30" s="2265"/>
      <c r="AA30" s="2265"/>
      <c r="AB30" s="2265"/>
      <c r="AC30" s="327"/>
      <c r="AD30" s="2265" t="str">
        <f>IF(TITLE_DATE_PR_CHANGE="",IF(TITLE_DATE_PR="","",TITLE_DATE_PR),TITLE_DATE_PR_CHANGE)</f>
        <v>45409.51744212963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569</v>
      </c>
      <c r="W31" s="2252"/>
      <c r="X31" s="2252"/>
      <c r="Y31" s="2252"/>
      <c r="Z31" s="2252"/>
      <c r="AA31" s="2252"/>
      <c r="AB31" s="2252"/>
      <c r="AC31" s="327"/>
      <c r="AD31" s="2252" t="str">
        <f>IF(TITLE_NUMBER_PR_CHANGE="",IF(TITLE_NUMBER_PR="","",TITLE_NUMBER_PR),TITLE_NUMBER_PR_CHANGE)</f>
        <v>569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45409.51744212963</v>
      </c>
      <c r="W34" s="2265"/>
      <c r="X34" s="2265"/>
      <c r="Y34" s="2265"/>
      <c r="Z34" s="2265"/>
      <c r="AA34" s="2265"/>
      <c r="AB34" s="2265"/>
      <c r="AC34" s="327"/>
      <c r="AD34" s="2265" t="str">
        <f>IF(TITLE_DATE_PR_CHANGE="",IF(TITLE_DATE_PR="","",TITLE_DATE_PR),TITLE_DATE_PR_CHANGE)</f>
        <v>45409.51744212963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569</v>
      </c>
      <c r="W35" s="2252"/>
      <c r="X35" s="2252"/>
      <c r="Y35" s="2252"/>
      <c r="Z35" s="2252"/>
      <c r="AA35" s="2252"/>
      <c r="AB35" s="2252"/>
      <c r="AC35" s="327"/>
      <c r="AD35" s="2252" t="str">
        <f>IF(TITLE_NUMBER_PR_CHANGE="",IF(TITLE_NUMBER_PR="","",TITLE_NUMBER_PR),TITLE_NUMBER_PR_CHANGE)</f>
        <v>569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133</v>
      </c>
      <c r="C41" s="1371" t="s">
        <v>134</v>
      </c>
      <c r="D41" s="1371" t="s">
        <v>135</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80CD8-AA18-284C-A255-83952312FF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45409.51744212963</v>
      </c>
      <c r="W30" s="2265"/>
      <c r="X30" s="2265"/>
      <c r="Y30" s="2265"/>
      <c r="Z30" s="2265"/>
      <c r="AA30" s="2265"/>
      <c r="AB30" s="2265"/>
      <c r="AC30" s="327"/>
      <c r="AD30" s="2265" t="str">
        <f>IF(TITLE_DATE_PR_CHANGE="",IF(TITLE_DATE_PR="","",TITLE_DATE_PR),TITLE_DATE_PR_CHANGE)</f>
        <v>45409.51744212963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569</v>
      </c>
      <c r="W31" s="2252"/>
      <c r="X31" s="2252"/>
      <c r="Y31" s="2252"/>
      <c r="Z31" s="2252"/>
      <c r="AA31" s="2252"/>
      <c r="AB31" s="2252"/>
      <c r="AC31" s="327"/>
      <c r="AD31" s="2252" t="str">
        <f>IF(TITLE_NUMBER_PR_CHANGE="",IF(TITLE_NUMBER_PR="","",TITLE_NUMBER_PR),TITLE_NUMBER_PR_CHANGE)</f>
        <v>569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45409.51744212963</v>
      </c>
      <c r="W34" s="2265"/>
      <c r="X34" s="2265"/>
      <c r="Y34" s="2265"/>
      <c r="Z34" s="2265"/>
      <c r="AA34" s="2265"/>
      <c r="AB34" s="2265"/>
      <c r="AC34" s="327"/>
      <c r="AD34" s="2265" t="str">
        <f>IF(TITLE_DATE_PR_CHANGE="",IF(TITLE_DATE_PR="","",TITLE_DATE_PR),TITLE_DATE_PR_CHANGE)</f>
        <v>45409.51744212963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569</v>
      </c>
      <c r="W35" s="2252"/>
      <c r="X35" s="2252"/>
      <c r="Y35" s="2252"/>
      <c r="Z35" s="2252"/>
      <c r="AA35" s="2252"/>
      <c r="AB35" s="2252"/>
      <c r="AC35" s="327"/>
      <c r="AD35" s="2252" t="str">
        <f>IF(TITLE_NUMBER_PR_CHANGE="",IF(TITLE_NUMBER_PR="","",TITLE_NUMBER_PR),TITLE_NUMBER_PR_CHANGE)</f>
        <v>569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t="s">
        <v>441</v>
      </c>
      <c r="X40" s="2263" t="s">
        <v>442</v>
      </c>
      <c r="Y40" s="2264"/>
      <c r="Z40" s="2263" t="s">
        <v>455</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133</v>
      </c>
      <c r="C41" s="1371" t="s">
        <v>134</v>
      </c>
      <c r="D41" s="1371" t="s">
        <v>135</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34A17-7188-D94B-494F-3E8418C3FD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45409.51744212963</v>
      </c>
      <c r="W30" s="2265"/>
      <c r="X30" s="2265"/>
      <c r="Y30" s="2265"/>
      <c r="Z30" s="2265"/>
      <c r="AA30" s="2265"/>
      <c r="AB30" s="2265"/>
      <c r="AC30" s="1636"/>
      <c r="AD30" s="2265" t="str">
        <f>IF(TITLE_DATE_PR_CHANGE="",IF(TITLE_DATE_PR="","",TITLE_DATE_PR),TITLE_DATE_PR_CHANGE)</f>
        <v>45409.51744212963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569</v>
      </c>
      <c r="W31" s="2252"/>
      <c r="X31" s="2252"/>
      <c r="Y31" s="2252"/>
      <c r="Z31" s="2252"/>
      <c r="AA31" s="2252"/>
      <c r="AB31" s="2252"/>
      <c r="AC31" s="1636"/>
      <c r="AD31" s="2252" t="str">
        <f>IF(TITLE_NUMBER_PR_CHANGE="",IF(TITLE_NUMBER_PR="","",TITLE_NUMBER_PR),TITLE_NUMBER_PR_CHANGE)</f>
        <v>569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45409.51744212963</v>
      </c>
      <c r="W34" s="2265"/>
      <c r="X34" s="2265"/>
      <c r="Y34" s="2265"/>
      <c r="Z34" s="2265"/>
      <c r="AA34" s="2265"/>
      <c r="AB34" s="2265"/>
      <c r="AC34" s="1636"/>
      <c r="AD34" s="2265" t="str">
        <f>IF(TITLE_DATE_PR_CHANGE="",IF(TITLE_DATE_PR="","",TITLE_DATE_PR),TITLE_DATE_PR_CHANGE)</f>
        <v>45409.51744212963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569</v>
      </c>
      <c r="W35" s="2252"/>
      <c r="X35" s="2252"/>
      <c r="Y35" s="2252"/>
      <c r="Z35" s="2252"/>
      <c r="AA35" s="2252"/>
      <c r="AB35" s="2252"/>
      <c r="AC35" s="1636"/>
      <c r="AD35" s="2252" t="str">
        <f>IF(TITLE_NUMBER_PR_CHANGE="",IF(TITLE_NUMBER_PR="","",TITLE_NUMBER_PR),TITLE_NUMBER_PR_CHANGE)</f>
        <v>569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87</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455</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133</v>
      </c>
      <c r="C41" s="1267" t="s">
        <v>134</v>
      </c>
      <c r="D41" s="1267" t="s">
        <v>135</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12DBB-69DA-DEFA-54D5-D996FFFC35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45409.51744212963</v>
      </c>
      <c r="W30" s="2265"/>
      <c r="X30" s="2265"/>
      <c r="Y30" s="2265"/>
      <c r="Z30" s="2265"/>
      <c r="AA30" s="2265"/>
      <c r="AB30" s="2265"/>
      <c r="AC30" s="1636"/>
      <c r="AD30" s="2265" t="str">
        <f>IF(TITLE_DATE_PR_CHANGE="",IF(TITLE_DATE_PR="","",TITLE_DATE_PR),TITLE_DATE_PR_CHANGE)</f>
        <v>45409.51744212963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569</v>
      </c>
      <c r="W31" s="2252"/>
      <c r="X31" s="2252"/>
      <c r="Y31" s="2252"/>
      <c r="Z31" s="2252"/>
      <c r="AA31" s="2252"/>
      <c r="AB31" s="2252"/>
      <c r="AC31" s="1636"/>
      <c r="AD31" s="2252" t="str">
        <f>IF(TITLE_NUMBER_PR_CHANGE="",IF(TITLE_NUMBER_PR="","",TITLE_NUMBER_PR),TITLE_NUMBER_PR_CHANGE)</f>
        <v>569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45409.51744212963</v>
      </c>
      <c r="W34" s="2265"/>
      <c r="X34" s="2265"/>
      <c r="Y34" s="2265"/>
      <c r="Z34" s="2265"/>
      <c r="AA34" s="2265"/>
      <c r="AB34" s="2265"/>
      <c r="AC34" s="1636"/>
      <c r="AD34" s="2265" t="str">
        <f>IF(TITLE_DATE_PR_CHANGE="",IF(TITLE_DATE_PR="","",TITLE_DATE_PR),TITLE_DATE_PR_CHANGE)</f>
        <v>45409.51744212963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569</v>
      </c>
      <c r="W35" s="2252"/>
      <c r="X35" s="2252"/>
      <c r="Y35" s="2252"/>
      <c r="Z35" s="2252"/>
      <c r="AA35" s="2252"/>
      <c r="AB35" s="2252"/>
      <c r="AC35" s="1636"/>
      <c r="AD35" s="2252" t="str">
        <f>IF(TITLE_NUMBER_PR_CHANGE="",IF(TITLE_NUMBER_PR="","",TITLE_NUMBER_PR),TITLE_NUMBER_PR_CHANGE)</f>
        <v>569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87</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455</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133</v>
      </c>
      <c r="C41" s="1267" t="s">
        <v>134</v>
      </c>
      <c r="D41" s="1267" t="s">
        <v>135</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7BF2A-D3F5-1D3C-C946-A9B795666B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45409.51744212963</v>
      </c>
      <c r="W30" s="2265"/>
      <c r="X30" s="2265"/>
      <c r="Y30" s="2265"/>
      <c r="Z30" s="2265"/>
      <c r="AA30" s="2265"/>
      <c r="AB30" s="2265"/>
      <c r="AC30" s="327"/>
      <c r="AD30" s="2265" t="str">
        <f>IF(TITLE_DATE_PR_CHANGE="",IF(TITLE_DATE_PR="","",TITLE_DATE_PR),TITLE_DATE_PR_CHANGE)</f>
        <v>45409.51744212963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569</v>
      </c>
      <c r="W31" s="2252"/>
      <c r="X31" s="2252"/>
      <c r="Y31" s="2252"/>
      <c r="Z31" s="2252"/>
      <c r="AA31" s="2252"/>
      <c r="AB31" s="2252"/>
      <c r="AC31" s="327"/>
      <c r="AD31" s="2252" t="str">
        <f>IF(TITLE_NUMBER_PR_CHANGE="",IF(TITLE_NUMBER_PR="","",TITLE_NUMBER_PR),TITLE_NUMBER_PR_CHANGE)</f>
        <v>569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45409.51744212963</v>
      </c>
      <c r="W34" s="2265"/>
      <c r="X34" s="2265"/>
      <c r="Y34" s="2265"/>
      <c r="Z34" s="2265"/>
      <c r="AA34" s="2265"/>
      <c r="AB34" s="2265"/>
      <c r="AC34" s="327"/>
      <c r="AD34" s="2265" t="str">
        <f>IF(TITLE_DATE_PR_CHANGE="",IF(TITLE_DATE_PR="","",TITLE_DATE_PR),TITLE_DATE_PR_CHANGE)</f>
        <v>45409.51744212963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569</v>
      </c>
      <c r="W35" s="2252"/>
      <c r="X35" s="2252"/>
      <c r="Y35" s="2252"/>
      <c r="Z35" s="2252"/>
      <c r="AA35" s="2252"/>
      <c r="AB35" s="2252"/>
      <c r="AC35" s="327"/>
      <c r="AD35" s="2252" t="str">
        <f>IF(TITLE_NUMBER_PR_CHANGE="",IF(TITLE_NUMBER_PR="","",TITLE_NUMBER_PR),TITLE_NUMBER_PR_CHANGE)</f>
        <v>569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133</v>
      </c>
      <c r="C41" s="1371" t="s">
        <v>134</v>
      </c>
      <c r="D41" s="1371" t="s">
        <v>135</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E381C-5E5E-A221-22AF-D2A6D2CB56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45409.51744212963</v>
      </c>
      <c r="W30" s="2265"/>
      <c r="X30" s="2265"/>
      <c r="Y30" s="2265"/>
      <c r="Z30" s="2265"/>
      <c r="AA30" s="2265"/>
      <c r="AB30" s="2265"/>
      <c r="AC30" s="327"/>
      <c r="AD30" s="2265" t="str">
        <f>IF(TITLE_DATE_PR_CHANGE="",IF(TITLE_DATE_PR="","",TITLE_DATE_PR),TITLE_DATE_PR_CHANGE)</f>
        <v>45409.51744212963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569</v>
      </c>
      <c r="W31" s="2252"/>
      <c r="X31" s="2252"/>
      <c r="Y31" s="2252"/>
      <c r="Z31" s="2252"/>
      <c r="AA31" s="2252"/>
      <c r="AB31" s="2252"/>
      <c r="AC31" s="327"/>
      <c r="AD31" s="2252" t="str">
        <f>IF(TITLE_NUMBER_PR_CHANGE="",IF(TITLE_NUMBER_PR="","",TITLE_NUMBER_PR),TITLE_NUMBER_PR_CHANGE)</f>
        <v>569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45409.51744212963</v>
      </c>
      <c r="W34" s="2265"/>
      <c r="X34" s="2265"/>
      <c r="Y34" s="2265"/>
      <c r="Z34" s="2265"/>
      <c r="AA34" s="2265"/>
      <c r="AB34" s="2265"/>
      <c r="AC34" s="327"/>
      <c r="AD34" s="2265" t="str">
        <f>IF(TITLE_DATE_PR_CHANGE="",IF(TITLE_DATE_PR="","",TITLE_DATE_PR),TITLE_DATE_PR_CHANGE)</f>
        <v>45409.51744212963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569</v>
      </c>
      <c r="W35" s="2252"/>
      <c r="X35" s="2252"/>
      <c r="Y35" s="2252"/>
      <c r="Z35" s="2252"/>
      <c r="AA35" s="2252"/>
      <c r="AB35" s="2252"/>
      <c r="AC35" s="327"/>
      <c r="AD35" s="2252" t="str">
        <f>IF(TITLE_NUMBER_PR_CHANGE="",IF(TITLE_NUMBER_PR="","",TITLE_NUMBER_PR),TITLE_NUMBER_PR_CHANGE)</f>
        <v>569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456</v>
      </c>
      <c r="AE40" s="2284"/>
      <c r="AF40" s="2263" t="s">
        <v>442</v>
      </c>
      <c r="AG40" s="2264"/>
      <c r="AH40" s="2263" t="s">
        <v>443</v>
      </c>
      <c r="AI40" s="2270"/>
      <c r="AJ40" s="2264"/>
      <c r="AK40" s="2279"/>
      <c r="AL40" s="2282"/>
      <c r="AM40" s="2128"/>
      <c r="AS40" s="1156">
        <v>34</v>
      </c>
    </row>
    <row customHeight="1" ht="35.699999999999996">
      <c r="A41" s="1371"/>
      <c r="B41" s="1371" t="s">
        <v>133</v>
      </c>
      <c r="C41" s="1371" t="s">
        <v>134</v>
      </c>
      <c r="D41" s="1371" t="s">
        <v>135</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457</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909A3-D5E2-1FA3-B603-213417C530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45409.51744212963</v>
      </c>
      <c r="W30" s="2265"/>
      <c r="X30" s="2265"/>
      <c r="Y30" s="2265"/>
      <c r="Z30" s="2265"/>
      <c r="AA30" s="2265"/>
      <c r="AB30" s="2265"/>
      <c r="AC30" s="327"/>
      <c r="AD30" s="2265" t="str">
        <f>IF(TITLE_DATE_PR_CHANGE="",IF(TITLE_DATE_PR="","",TITLE_DATE_PR),TITLE_DATE_PR_CHANGE)</f>
        <v>45409.51744212963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569</v>
      </c>
      <c r="W31" s="2252"/>
      <c r="X31" s="2252"/>
      <c r="Y31" s="2252"/>
      <c r="Z31" s="2252"/>
      <c r="AA31" s="2252"/>
      <c r="AB31" s="2252"/>
      <c r="AC31" s="327"/>
      <c r="AD31" s="2252" t="str">
        <f>IF(TITLE_NUMBER_PR_CHANGE="",IF(TITLE_NUMBER_PR="","",TITLE_NUMBER_PR),TITLE_NUMBER_PR_CHANGE)</f>
        <v>569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45409.51744212963</v>
      </c>
      <c r="W34" s="2265"/>
      <c r="X34" s="2265"/>
      <c r="Y34" s="2265"/>
      <c r="Z34" s="2265"/>
      <c r="AA34" s="2265"/>
      <c r="AB34" s="2265"/>
      <c r="AC34" s="327"/>
      <c r="AD34" s="2265" t="str">
        <f>IF(TITLE_DATE_PR_CHANGE="",IF(TITLE_DATE_PR="","",TITLE_DATE_PR),TITLE_DATE_PR_CHANGE)</f>
        <v>45409.51744212963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569</v>
      </c>
      <c r="W35" s="2252"/>
      <c r="X35" s="2252"/>
      <c r="Y35" s="2252"/>
      <c r="Z35" s="2252"/>
      <c r="AA35" s="2252"/>
      <c r="AB35" s="2252"/>
      <c r="AC35" s="327"/>
      <c r="AD35" s="2252" t="str">
        <f>IF(TITLE_NUMBER_PR_CHANGE="",IF(TITLE_NUMBER_PR="","",TITLE_NUMBER_PR),TITLE_NUMBER_PR_CHANGE)</f>
        <v>569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456</v>
      </c>
      <c r="AE40" s="2284"/>
      <c r="AF40" s="2263" t="s">
        <v>442</v>
      </c>
      <c r="AG40" s="2264"/>
      <c r="AH40" s="2263" t="s">
        <v>443</v>
      </c>
      <c r="AI40" s="2270"/>
      <c r="AJ40" s="2264"/>
      <c r="AK40" s="2279"/>
      <c r="AL40" s="2282"/>
      <c r="AM40" s="2128"/>
      <c r="AS40" s="1156">
        <v>34</v>
      </c>
    </row>
    <row customHeight="1" ht="35.699999999999996">
      <c r="A41" s="1371"/>
      <c r="B41" s="1371" t="s">
        <v>133</v>
      </c>
      <c r="C41" s="1371" t="s">
        <v>134</v>
      </c>
      <c r="D41" s="1371" t="s">
        <v>135</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457</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AB415-753A-33E3-8A76-0C74BBA395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45409.51744212963</v>
      </c>
      <c r="W30" s="2265"/>
      <c r="X30" s="2265"/>
      <c r="Y30" s="2265"/>
      <c r="Z30" s="2265"/>
      <c r="AA30" s="2265"/>
      <c r="AB30" s="2265"/>
      <c r="AC30" s="327"/>
      <c r="AD30" s="2265" t="str">
        <f>IF(TITLE_DATE_PR_CHANGE="",IF(TITLE_DATE_PR="","",TITLE_DATE_PR),TITLE_DATE_PR_CHANGE)</f>
        <v>45409.51744212963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569</v>
      </c>
      <c r="W31" s="2252"/>
      <c r="X31" s="2252"/>
      <c r="Y31" s="2252"/>
      <c r="Z31" s="2252"/>
      <c r="AA31" s="2252"/>
      <c r="AB31" s="2252"/>
      <c r="AC31" s="327"/>
      <c r="AD31" s="2252" t="str">
        <f>IF(TITLE_NUMBER_PR_CHANGE="",IF(TITLE_NUMBER_PR="","",TITLE_NUMBER_PR),TITLE_NUMBER_PR_CHANGE)</f>
        <v>569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45409.51744212963</v>
      </c>
      <c r="W34" s="2265"/>
      <c r="X34" s="2265"/>
      <c r="Y34" s="2265"/>
      <c r="Z34" s="2265"/>
      <c r="AA34" s="2265"/>
      <c r="AB34" s="2265"/>
      <c r="AC34" s="327"/>
      <c r="AD34" s="2265" t="str">
        <f>IF(TITLE_DATE_PR_CHANGE="",IF(TITLE_DATE_PR="","",TITLE_DATE_PR),TITLE_DATE_PR_CHANGE)</f>
        <v>45409.51744212963</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569</v>
      </c>
      <c r="W35" s="2252"/>
      <c r="X35" s="2252"/>
      <c r="Y35" s="2252"/>
      <c r="Z35" s="2252"/>
      <c r="AA35" s="2252"/>
      <c r="AB35" s="2252"/>
      <c r="AC35" s="327"/>
      <c r="AD35" s="2252" t="str">
        <f>IF(TITLE_NUMBER_PR_CHANGE="",IF(TITLE_NUMBER_PR="","",TITLE_NUMBER_PR),TITLE_NUMBER_PR_CHANGE)</f>
        <v>569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87</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456</v>
      </c>
      <c r="AE40" s="2284"/>
      <c r="AF40" s="2263" t="s">
        <v>442</v>
      </c>
      <c r="AG40" s="2264"/>
      <c r="AH40" s="2263" t="s">
        <v>443</v>
      </c>
      <c r="AI40" s="2270"/>
      <c r="AJ40" s="2264"/>
      <c r="AK40" s="2279"/>
      <c r="AL40" s="2282"/>
      <c r="AM40" s="2128"/>
      <c r="AS40" s="1156">
        <v>34</v>
      </c>
    </row>
    <row customHeight="1" ht="35.699999999999996">
      <c r="A41" s="1371"/>
      <c r="B41" s="1371" t="s">
        <v>133</v>
      </c>
      <c r="C41" s="1371" t="s">
        <v>134</v>
      </c>
      <c r="D41" s="1371" t="s">
        <v>135</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457</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227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228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229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CB92C-D49A-74D5-CB91-BC66D3A3A7E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228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45409.51744212963</v>
      </c>
      <c r="Y34" s="2265"/>
      <c r="Z34" s="2265"/>
      <c r="AA34" s="2265"/>
      <c r="AB34" s="2265"/>
      <c r="AC34" s="2265"/>
      <c r="AD34" s="2265"/>
      <c r="AE34" s="2265"/>
      <c r="AF34" s="327"/>
      <c r="AG34" s="2265" t="str">
        <f>IF(TITLE_DATE_PR_CHANGE="",IF(TITLE_DATE_PR="","",TITLE_DATE_PR),TITLE_DATE_PR_CHANGE)</f>
        <v>45409.51744212963</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569</v>
      </c>
      <c r="Y35" s="2252"/>
      <c r="Z35" s="2252"/>
      <c r="AA35" s="2252"/>
      <c r="AB35" s="2252"/>
      <c r="AC35" s="2252"/>
      <c r="AD35" s="2252"/>
      <c r="AE35" s="2252"/>
      <c r="AF35" s="327"/>
      <c r="AG35" s="2252" t="str">
        <f>IF(TITLE_NUMBER_PR_CHANGE="",IF(TITLE_NUMBER_PR="","",TITLE_NUMBER_PR),TITLE_NUMBER_PR_CHANGE)</f>
        <v>569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45409.51744212963</v>
      </c>
      <c r="Y38" s="2265"/>
      <c r="Z38" s="2265"/>
      <c r="AA38" s="2265"/>
      <c r="AB38" s="2265"/>
      <c r="AC38" s="2265"/>
      <c r="AD38" s="2265"/>
      <c r="AE38" s="2265"/>
      <c r="AF38" s="327"/>
      <c r="AG38" s="2265" t="str">
        <f>IF(TITLE_DATE_PR_CHANGE="",IF(TITLE_DATE_PR="","",TITLE_DATE_PR),TITLE_DATE_PR_CHANGE)</f>
        <v>45409.51744212963</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569</v>
      </c>
      <c r="Y39" s="2252"/>
      <c r="Z39" s="2252"/>
      <c r="AA39" s="2252"/>
      <c r="AB39" s="2252"/>
      <c r="AC39" s="2252"/>
      <c r="AD39" s="2252"/>
      <c r="AE39" s="2252"/>
      <c r="AF39" s="327"/>
      <c r="AG39" s="2252" t="str">
        <f>IF(TITLE_NUMBER_PR_CHANGE="",IF(TITLE_NUMBER_PR="","",TITLE_NUMBER_PR),TITLE_NUMBER_PR_CHANGE)</f>
        <v>569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87</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5.699999999999996">
      <c r="R44" s="377"/>
      <c r="S44" s="377"/>
      <c r="T44" s="377"/>
      <c r="U44" s="2274"/>
      <c r="V44" s="2210"/>
      <c r="W44" s="1032"/>
      <c r="X44" s="2295" t="s">
        <v>461</v>
      </c>
      <c r="Y44" s="2313" t="s">
        <v>462</v>
      </c>
      <c r="Z44" s="2313"/>
      <c r="AA44" s="2313"/>
      <c r="AB44" s="2313"/>
      <c r="AC44" s="2295" t="s">
        <v>443</v>
      </c>
      <c r="AD44" s="2612"/>
      <c r="AE44" s="2315"/>
      <c r="AF44" s="2279"/>
      <c r="AG44" s="2295" t="s">
        <v>461</v>
      </c>
      <c r="AH44" s="2313" t="s">
        <v>462</v>
      </c>
      <c r="AI44" s="2313"/>
      <c r="AJ44" s="2313"/>
      <c r="AK44" s="2313"/>
      <c r="AL44" s="2295" t="s">
        <v>443</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453</v>
      </c>
      <c r="AD46" s="2322" t="s">
        <v>454</v>
      </c>
      <c r="AE46" s="2323"/>
      <c r="AF46" s="2279"/>
      <c r="AG46" s="2326"/>
      <c r="AH46" s="2319"/>
      <c r="AI46" s="2318" t="s">
        <v>465</v>
      </c>
      <c r="AJ46" s="2271" t="s">
        <v>466</v>
      </c>
      <c r="AK46" s="2272"/>
      <c r="AL46" s="2318" t="s">
        <v>453</v>
      </c>
      <c r="AM46" s="2322" t="s">
        <v>454</v>
      </c>
      <c r="AN46" s="2323"/>
      <c r="AO46" s="2279"/>
      <c r="AP46" s="2282"/>
      <c r="AQ46" s="2128"/>
      <c r="AW46" s="1156">
        <v>26</v>
      </c>
    </row>
    <row customHeight="1" ht="65.25">
      <c r="A47" s="1260"/>
      <c r="B47" s="1260" t="s">
        <v>133</v>
      </c>
      <c r="C47" s="1260" t="s">
        <v>134</v>
      </c>
      <c r="D47" s="1260" t="s">
        <v>135</v>
      </c>
      <c r="E47" s="1311" t="s">
        <v>444</v>
      </c>
      <c r="F47" s="1311" t="s">
        <v>445</v>
      </c>
      <c r="G47" s="1311" t="s">
        <v>446</v>
      </c>
      <c r="H47" s="1311" t="s">
        <v>447</v>
      </c>
      <c r="I47" s="1311" t="s">
        <v>448</v>
      </c>
      <c r="J47" s="1311" t="s">
        <v>449</v>
      </c>
      <c r="K47" s="1311" t="s">
        <v>450</v>
      </c>
      <c r="L47" s="1311" t="s">
        <v>467</v>
      </c>
      <c r="M47" s="1311" t="s">
        <v>425</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98</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458</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423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227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228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229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207893-A194-1C5B-243F-E184231C3252}" mc:Ignorable="x14ac xr xr2 xr3">
  <sheetPr>
    <tabColor rgb="FFCCCCFF"/>
  </sheetPr>
  <dimension ref="A1:Q79"/>
  <sheetViews>
    <sheetView topLeftCell="C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45658.51715277778</v>
      </c>
      <c r="G11" s="78"/>
      <c r="H11" s="774" t="s">
        <v>22</v>
      </c>
      <c r="J11" s="877" t="s">
        <v>23</v>
      </c>
      <c r="Q11" s="75">
        <v>0</v>
      </c>
    </row>
    <row customHeight="1" ht="22.5">
      <c r="A12" s="2099"/>
      <c r="D12" s="76"/>
      <c r="E12" s="1166" t="s">
        <v>24</v>
      </c>
      <c r="F12" s="1733">
        <v>46022.51729166666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45409.51744212963</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6C900C4-B87C-E6FE-D5FB-05643B56DB79}"/>
    <hyperlink ref="H17" location="Титульный!H9" display="Как заполнить?" tooltip="Помощь по работе с полями отчётной формы" xr:uid="{6310FA51-7605-5769-1ACD-F1018DF5C508}"/>
    <hyperlink ref="H39" location="Титульный!H9" display="Как заполнить?" tooltip="Помощь по работе с полями отчётной формы" xr:uid="{8348289A-0BF3-D86A-A003-46BE9BCAD753}"/>
    <hyperlink ref="H62" location="Титульный!H9" display="Как заполнить?" tooltip="Помощь по работе с полями отчётной формы" xr:uid="{832A8B48-33B4-B32E-D97E-EAF9DCEAE984}"/>
    <hyperlink ref="F70" r:id="rId4" xr:uid="{6010F357-7B6C-2C2C-8E2A-4B3981FC9A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E7A79-CC83-94FC-062F-4ADAD47E8E2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475</v>
      </c>
      <c r="AE23" s="1508" t="s">
        <v>476</v>
      </c>
      <c r="AF23" s="1508" t="s">
        <v>475</v>
      </c>
      <c r="AI23" s="1508" t="s">
        <v>477</v>
      </c>
      <c r="AJ23" s="1508" t="s">
        <v>475</v>
      </c>
      <c r="AM23" s="1508" t="s">
        <v>478</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45409.51744212963</v>
      </c>
      <c r="W31" s="2265"/>
      <c r="X31" s="2265"/>
      <c r="Y31" s="2265"/>
      <c r="Z31" s="2265"/>
      <c r="AA31" s="327"/>
      <c r="AB31" s="2265" t="str">
        <f>IF(TITLE_DATE_PR_CHANGE="",IF(TITLE_DATE_PR="","",TITLE_DATE_PR),TITLE_DATE_PR_CHANGE)</f>
        <v>45409.51744212963</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569</v>
      </c>
      <c r="W32" s="2252"/>
      <c r="X32" s="2252"/>
      <c r="Y32" s="2252"/>
      <c r="Z32" s="2252"/>
      <c r="AA32" s="327"/>
      <c r="AB32" s="2252" t="str">
        <f>IF(TITLE_NUMBER_PR_CHANGE="",IF(TITLE_NUMBER_PR="","",TITLE_NUMBER_PR),TITLE_NUMBER_PR_CHANGE)</f>
        <v>569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45409.51744212963</v>
      </c>
      <c r="W35" s="2265"/>
      <c r="X35" s="2265"/>
      <c r="Y35" s="2265"/>
      <c r="Z35" s="2265"/>
      <c r="AA35" s="327"/>
      <c r="AB35" s="2265" t="str">
        <f>IF(TITLE_DATE_PR_CHANGE="",IF(TITLE_DATE_PR="","",TITLE_DATE_PR),TITLE_DATE_PR_CHANGE)</f>
        <v>45409.51744212963</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569</v>
      </c>
      <c r="W36" s="2252"/>
      <c r="X36" s="2252"/>
      <c r="Y36" s="2252"/>
      <c r="Z36" s="2252"/>
      <c r="AA36" s="327"/>
      <c r="AB36" s="2252" t="str">
        <f>IF(TITLE_NUMBER_PR_CHANGE="",IF(TITLE_NUMBER_PR="","",TITLE_NUMBER_PR),TITLE_NUMBER_PR_CHANGE)</f>
        <v>569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87</v>
      </c>
      <c r="T40" s="2210" t="s">
        <v>479</v>
      </c>
      <c r="U40" s="302"/>
      <c r="V40" s="2276"/>
      <c r="W40" s="2276"/>
      <c r="X40" s="2276"/>
      <c r="Y40" s="2276"/>
      <c r="Z40" s="2277"/>
      <c r="AA40" s="2337" t="s">
        <v>437</v>
      </c>
      <c r="AB40" s="2329" t="s">
        <v>480</v>
      </c>
      <c r="AC40" s="2292"/>
      <c r="AD40" s="2292"/>
      <c r="AE40" s="2330"/>
      <c r="AF40" s="2292" t="s">
        <v>481</v>
      </c>
      <c r="AG40" s="2292"/>
      <c r="AH40" s="2292"/>
      <c r="AI40" s="2330"/>
      <c r="AJ40" s="2329" t="s">
        <v>482</v>
      </c>
      <c r="AK40" s="2292"/>
      <c r="AL40" s="2292"/>
      <c r="AM40" s="2330"/>
      <c r="AN40" s="2329" t="s">
        <v>436</v>
      </c>
      <c r="AO40" s="2292"/>
      <c r="AP40" s="2276"/>
      <c r="AQ40" s="2276"/>
      <c r="AR40" s="2277"/>
      <c r="AS40" s="2278" t="s">
        <v>437</v>
      </c>
      <c r="AT40" s="2281" t="s">
        <v>439</v>
      </c>
      <c r="AU40" s="2128"/>
      <c r="BA40" s="1156">
        <v>14</v>
      </c>
    </row>
    <row customHeight="1" ht="35.699999999999996">
      <c r="Q41" s="292"/>
      <c r="R41" s="377"/>
      <c r="S41" s="2274"/>
      <c r="T41" s="2210"/>
      <c r="U41" s="1032"/>
      <c r="V41" s="2128" t="s">
        <v>483</v>
      </c>
      <c r="W41" s="2128"/>
      <c r="X41" s="2295" t="s">
        <v>443</v>
      </c>
      <c r="Y41" s="2314"/>
      <c r="Z41" s="2315"/>
      <c r="AA41" s="2338"/>
      <c r="AB41" s="2331"/>
      <c r="AC41" s="2332"/>
      <c r="AD41" s="2332"/>
      <c r="AE41" s="2333"/>
      <c r="AF41" s="2332"/>
      <c r="AG41" s="2332"/>
      <c r="AH41" s="2332"/>
      <c r="AI41" s="2333"/>
      <c r="AJ41" s="2331"/>
      <c r="AK41" s="2332"/>
      <c r="AL41" s="2332"/>
      <c r="AM41" s="2332"/>
      <c r="AN41" s="2128" t="s">
        <v>483</v>
      </c>
      <c r="AO41" s="2128"/>
      <c r="AP41" s="2314" t="s">
        <v>443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133</v>
      </c>
      <c r="C43" s="1371" t="s">
        <v>134</v>
      </c>
      <c r="D43" s="1371" t="s">
        <v>135</v>
      </c>
      <c r="E43" s="1365" t="s">
        <v>444</v>
      </c>
      <c r="F43" s="1365" t="s">
        <v>445</v>
      </c>
      <c r="G43" s="1365" t="s">
        <v>446</v>
      </c>
      <c r="H43" s="1365" t="s">
        <v>447</v>
      </c>
      <c r="I43" s="1365" t="s">
        <v>448</v>
      </c>
      <c r="J43" s="1365" t="s">
        <v>449</v>
      </c>
      <c r="K43" s="1365" t="s">
        <v>450</v>
      </c>
      <c r="L43" s="1365" t="s">
        <v>425</v>
      </c>
      <c r="Q43" s="292"/>
      <c r="R43" s="377"/>
      <c r="S43" s="2274"/>
      <c r="T43" s="2210"/>
      <c r="U43" s="303"/>
      <c r="V43" s="1331" t="s">
        <v>484</v>
      </c>
      <c r="W43" s="1331" t="s">
        <v>485</v>
      </c>
      <c r="X43" s="1339" t="s">
        <v>453</v>
      </c>
      <c r="Y43" s="2271" t="s">
        <v>454</v>
      </c>
      <c r="Z43" s="2272"/>
      <c r="AA43" s="2339"/>
      <c r="AB43" s="2334"/>
      <c r="AC43" s="2335"/>
      <c r="AD43" s="2335"/>
      <c r="AE43" s="2336"/>
      <c r="AF43" s="2335"/>
      <c r="AG43" s="2335"/>
      <c r="AH43" s="2335"/>
      <c r="AI43" s="2336"/>
      <c r="AJ43" s="2334"/>
      <c r="AK43" s="2335"/>
      <c r="AL43" s="2335"/>
      <c r="AM43" s="2336"/>
      <c r="AN43" s="1861" t="s">
        <v>484</v>
      </c>
      <c r="AO43" s="1861" t="s">
        <v>485</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98</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486</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423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227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228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228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CF79C-9DAD-BA7C-ACED-3FC71B25ED7E}" mc:Ignorable="x14ac xr xr2 xr3">
  <sheetPr>
    <tabColor theme="6" tint="0.4"/>
  </sheetPr>
  <dimension ref="A1:AX66"/>
  <sheetViews>
    <sheetView showGridLines="0" zoomScale="90" workbookViewId="0">
      <pane xSplit="28" ySplit="40" topLeftCell="AC41" activePane="bottomRight" state="frozen"/>
      <selection pane="bottomLeft" activeCell="A41" sqref="A41"/>
      <selection pane="topRight" activeCell="AC1" sqref="AC1"/>
      <selection pane="bottomRight" activeCell="T54" sqref="T54"/>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3108"/>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3109"/>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3109"/>
      <c r="AQ3" s="2245"/>
      <c r="AR3" s="1259" t="s">
        <v>407</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3109"/>
      <c r="AQ4" s="2245"/>
      <c r="AR4" s="1259" t="s">
        <v>488</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1"/>
      <c r="AK5" s="2352"/>
      <c r="AL5" s="2352"/>
      <c r="AM5" s="2352"/>
      <c r="AN5" s="2352"/>
      <c r="AO5" s="2352"/>
      <c r="AP5" s="3110"/>
      <c r="AQ5" s="2356"/>
      <c r="AR5" s="1259" t="s">
        <v>490</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6"/>
      <c r="AK6" s="2247"/>
      <c r="AL6" s="2247"/>
      <c r="AM6" s="2247"/>
      <c r="AN6" s="2247"/>
      <c r="AO6" s="2247"/>
      <c r="AP6" s="3111"/>
      <c r="AQ6" s="2248"/>
      <c r="AR6" s="1308" t="s">
        <v>491</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752"/>
      <c r="AK7" s="752"/>
      <c r="AL7" s="1258"/>
      <c r="AM7" s="2603"/>
      <c r="AN7" s="2108" t="s">
        <v>65</v>
      </c>
      <c r="AO7" s="2603"/>
      <c r="AP7" s="3112" t="s">
        <v>65</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2710"/>
      <c r="AK9" s="2711"/>
      <c r="AL9" s="2712"/>
      <c r="AM9" s="2713"/>
      <c r="AN9" s="2714"/>
      <c r="AO9" s="2715"/>
      <c r="AP9" s="3113"/>
      <c r="AQ9" s="368"/>
      <c r="AR9" s="1259" t="s">
        <v>493</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2717"/>
      <c r="AK10" s="2718"/>
      <c r="AL10" s="2719"/>
      <c r="AM10" s="2720"/>
      <c r="AN10" s="2721"/>
      <c r="AO10" s="2722"/>
      <c r="AP10" s="3114"/>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2724"/>
      <c r="AK11" s="2725"/>
      <c r="AL11" s="2726"/>
      <c r="AM11" s="2727"/>
      <c r="AN11" s="2728"/>
      <c r="AO11" s="2729"/>
      <c r="AP11" s="3115"/>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3116"/>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3116"/>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3108"/>
      <c r="AX14" s="1156">
        <v>0</v>
      </c>
    </row>
    <row customHeight="1" ht="14.25" hidden="1">
      <c r="AC15" s="1361"/>
      <c r="AD15" s="1361"/>
      <c r="AE15" s="1362"/>
      <c r="AF15" s="2268"/>
      <c r="AG15" s="2269" t="s">
        <v>65</v>
      </c>
      <c r="AH15" s="2268"/>
      <c r="AI15" s="2269" t="s">
        <v>65</v>
      </c>
      <c r="AJ15" s="1636"/>
      <c r="AK15" s="1636"/>
      <c r="AL15" s="1636"/>
      <c r="AM15" s="1636"/>
      <c r="AN15" s="1636"/>
      <c r="AO15" s="1636"/>
      <c r="AP15" s="3108"/>
      <c r="AX15" s="1156">
        <v>0</v>
      </c>
    </row>
    <row customHeight="1" ht="14.25" hidden="1">
      <c r="AC16" s="1361"/>
      <c r="AD16" s="1361"/>
      <c r="AE16" s="329" t="str">
        <f>AF15&amp;"-"&amp;AH15</f>
        <v>-</v>
      </c>
      <c r="AF16" s="2269"/>
      <c r="AG16" s="2269"/>
      <c r="AH16" s="2269"/>
      <c r="AI16" s="2269"/>
      <c r="AJ16" s="1636"/>
      <c r="AK16" s="1636"/>
      <c r="AL16" s="1636"/>
      <c r="AM16" s="1636"/>
      <c r="AN16" s="1636"/>
      <c r="AO16" s="1636"/>
      <c r="AP16" s="3108"/>
      <c r="AX16" s="1156">
        <v>0</v>
      </c>
    </row>
    <row customHeight="1" ht="14.25" hidden="1">
      <c r="AI17" s="328"/>
      <c r="AJ17" s="1636"/>
      <c r="AK17" s="1636"/>
      <c r="AL17" s="1636"/>
      <c r="AM17" s="1636"/>
      <c r="AN17" s="1636"/>
      <c r="AO17" s="1636"/>
      <c r="AP17" s="3108"/>
      <c r="AX17" s="1156">
        <v>0</v>
      </c>
    </row>
    <row s="1367" customFormat="1" customHeight="1" ht="22.5" hidden="1">
      <c r="L18" s="1422"/>
      <c r="M18" s="1363"/>
      <c r="N18" s="1363"/>
      <c r="O18" s="1368" t="s">
        <v>424</v>
      </c>
      <c r="P18" s="1363"/>
      <c r="Q18" s="1372"/>
      <c r="R18" s="1372"/>
      <c r="S18" s="730"/>
      <c r="Y18" s="1368"/>
      <c r="AA18" s="1368"/>
      <c r="AB18" s="1367"/>
      <c r="AF18" s="1368"/>
      <c r="AH18" s="1368"/>
      <c r="AI18" s="1367"/>
      <c r="AJ18" s="1367"/>
      <c r="AK18" s="1367"/>
      <c r="AL18" s="1367"/>
      <c r="AM18" s="1368"/>
      <c r="AN18" s="1367"/>
      <c r="AO18" s="1368"/>
      <c r="AP18" s="3117"/>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3117"/>
      <c r="AS19" s="512"/>
      <c r="AT19" s="512"/>
      <c r="AU19" s="512"/>
      <c r="AV19" s="512"/>
      <c r="AW19" s="512"/>
      <c r="AX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J20" s="1367"/>
      <c r="AK20" s="1367"/>
      <c r="AL20" s="1367"/>
      <c r="AM20" s="1367"/>
      <c r="AN20" s="1371" t="s">
        <v>427</v>
      </c>
      <c r="AO20" s="1367"/>
      <c r="AP20" s="3118" t="s">
        <v>428</v>
      </c>
      <c r="AX20" s="1161">
        <v>0</v>
      </c>
    </row>
    <row customHeight="1" ht="14.25" hidden="1">
      <c r="O21" s="1365"/>
      <c r="AJ21" s="1636"/>
      <c r="AK21" s="1636"/>
      <c r="AL21" s="1636"/>
      <c r="AM21" s="1636"/>
      <c r="AN21" s="1636"/>
      <c r="AO21" s="1636"/>
      <c r="AP21" s="3108"/>
      <c r="AX21" s="1156">
        <v>0</v>
      </c>
    </row>
    <row customHeight="1" ht="14.25" hidden="1">
      <c r="O22" s="1365"/>
      <c r="AJ22" s="1636"/>
      <c r="AK22" s="1636"/>
      <c r="AL22" s="1636"/>
      <c r="AM22" s="1636"/>
      <c r="AN22" s="1636"/>
      <c r="AO22" s="1636"/>
      <c r="AP22" s="3108"/>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3108"/>
      <c r="AX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3119"/>
      <c r="AX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3120"/>
      <c r="AX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121"/>
      <c r="AQ26" s="510"/>
      <c r="AX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3108"/>
      <c r="AQ27" s="327"/>
      <c r="AR27" s="281"/>
      <c r="AS27" s="369"/>
      <c r="AT27" s="369"/>
      <c r="AU27" s="369"/>
      <c r="AV27" s="369"/>
      <c r="AW27" s="369"/>
      <c r="AX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327"/>
      <c r="AC28" s="2265" t="str">
        <f>IF(TITLE_DATE_PR_CHANGE="",IF(TITLE_DATE_PR="","",TITLE_DATE_PR),TITLE_DATE_PR_CHANGE)</f>
        <v>45409.51744212963</v>
      </c>
      <c r="AD28" s="2265"/>
      <c r="AE28" s="2265"/>
      <c r="AF28" s="2265"/>
      <c r="AG28" s="2265"/>
      <c r="AH28" s="2265"/>
      <c r="AI28" s="327"/>
      <c r="AJ28" s="2265" t="str">
        <f>IF(TITLE_DATE_PR_CHANGE="",IF(TITLE_DATE_PR="","",TITLE_DATE_PR),TITLE_DATE_PR_CHANGE)</f>
        <v>45409.51744212963</v>
      </c>
      <c r="AK28" s="2265"/>
      <c r="AL28" s="2265"/>
      <c r="AM28" s="2265"/>
      <c r="AN28" s="2265"/>
      <c r="AO28" s="2265"/>
      <c r="AP28" s="3108"/>
      <c r="AQ28" s="327"/>
      <c r="AR28" s="281"/>
      <c r="AS28" s="369"/>
      <c r="AT28" s="369"/>
      <c r="AU28" s="369"/>
      <c r="AV28" s="369"/>
      <c r="AW28" s="369"/>
      <c r="AX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327"/>
      <c r="AC29" s="2252" t="str">
        <f>IF(TITLE_NUMBER_PR_CHANGE="",IF(TITLE_NUMBER_PR="","",TITLE_NUMBER_PR),TITLE_NUMBER_PR_CHANGE)</f>
        <v>569</v>
      </c>
      <c r="AD29" s="2252"/>
      <c r="AE29" s="2252"/>
      <c r="AF29" s="2252"/>
      <c r="AG29" s="2252"/>
      <c r="AH29" s="2252"/>
      <c r="AI29" s="327"/>
      <c r="AJ29" s="2252" t="str">
        <f>IF(TITLE_NUMBER_PR_CHANGE="",IF(TITLE_NUMBER_PR="","",TITLE_NUMBER_PR),TITLE_NUMBER_PR_CHANGE)</f>
        <v>569</v>
      </c>
      <c r="AK29" s="2252"/>
      <c r="AL29" s="2252"/>
      <c r="AM29" s="2252"/>
      <c r="AN29" s="2252"/>
      <c r="AO29" s="2252"/>
      <c r="AP29" s="3108"/>
      <c r="AQ29" s="327"/>
      <c r="AR29" s="281"/>
      <c r="AS29" s="369"/>
      <c r="AT29" s="369"/>
      <c r="AU29" s="369"/>
      <c r="AV29" s="369"/>
      <c r="AW29" s="369"/>
      <c r="AX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3108"/>
      <c r="AQ30" s="327"/>
      <c r="AR30" s="281"/>
      <c r="AS30" s="369"/>
      <c r="AT30" s="369"/>
      <c r="AU30" s="369"/>
      <c r="AV30" s="369"/>
      <c r="AW30" s="369"/>
      <c r="AX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121"/>
      <c r="AQ31" s="510"/>
      <c r="AX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327"/>
      <c r="AC32" s="2265" t="str">
        <f>IF(TITLE_DATE_PR_CHANGE="",IF(TITLE_DATE_PR="","",TITLE_DATE_PR),TITLE_DATE_PR_CHANGE)</f>
        <v>45409.51744212963</v>
      </c>
      <c r="AD32" s="2265"/>
      <c r="AE32" s="2265"/>
      <c r="AF32" s="2265"/>
      <c r="AG32" s="2265"/>
      <c r="AH32" s="2265"/>
      <c r="AI32" s="327"/>
      <c r="AJ32" s="2265" t="str">
        <f>IF(TITLE_DATE_PR_CHANGE="",IF(TITLE_DATE_PR="","",TITLE_DATE_PR),TITLE_DATE_PR_CHANGE)</f>
        <v>45409.51744212963</v>
      </c>
      <c r="AK32" s="2265"/>
      <c r="AL32" s="2265"/>
      <c r="AM32" s="2265"/>
      <c r="AN32" s="2265"/>
      <c r="AO32" s="2265"/>
      <c r="AP32" s="3108"/>
      <c r="AQ32" s="327"/>
      <c r="AR32" s="281"/>
      <c r="AS32" s="369"/>
      <c r="AT32" s="369"/>
      <c r="AU32" s="369"/>
      <c r="AV32" s="369"/>
      <c r="AW32" s="369"/>
      <c r="AX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327"/>
      <c r="AC33" s="2252" t="str">
        <f>IF(TITLE_NUMBER_PR_CHANGE="",IF(TITLE_NUMBER_PR="","",TITLE_NUMBER_PR),TITLE_NUMBER_PR_CHANGE)</f>
        <v>569</v>
      </c>
      <c r="AD33" s="2252"/>
      <c r="AE33" s="2252"/>
      <c r="AF33" s="2252"/>
      <c r="AG33" s="2252"/>
      <c r="AH33" s="2252"/>
      <c r="AI33" s="327"/>
      <c r="AJ33" s="2252" t="str">
        <f>IF(TITLE_NUMBER_PR_CHANGE="",IF(TITLE_NUMBER_PR="","",TITLE_NUMBER_PR),TITLE_NUMBER_PR_CHANGE)</f>
        <v>569</v>
      </c>
      <c r="AK33" s="2252"/>
      <c r="AL33" s="2252"/>
      <c r="AM33" s="2252"/>
      <c r="AN33" s="2252"/>
      <c r="AO33" s="2252"/>
      <c r="AP33" s="3108"/>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J34" s="1636"/>
      <c r="AK34" s="1636"/>
      <c r="AL34" s="1636"/>
      <c r="AM34" s="1636"/>
      <c r="AN34" s="1636"/>
      <c r="AO34" s="1636"/>
      <c r="AP34" s="3122" t="s">
        <v>434</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252</v>
      </c>
      <c r="AK35" s="2253"/>
      <c r="AL35" s="2253"/>
      <c r="AM35" s="2253"/>
      <c r="AN35" s="2253"/>
      <c r="AO35" s="2253"/>
      <c r="AP35" s="3123"/>
      <c r="AX35" s="1156">
        <v>14</v>
      </c>
    </row>
    <row customHeight="1" ht="15">
      <c r="Q36" s="377"/>
      <c r="R36" s="377"/>
      <c r="S36" s="2128" t="s">
        <v>309</v>
      </c>
      <c r="T36" s="2128"/>
      <c r="U36" s="2128"/>
      <c r="V36" s="2128"/>
      <c r="W36" s="2128"/>
      <c r="X36" s="2128"/>
      <c r="Y36" s="2128"/>
      <c r="Z36" s="2128"/>
      <c r="AA36" s="2128"/>
      <c r="AB36" s="2128"/>
      <c r="AC36" s="2128"/>
      <c r="AD36" s="2128"/>
      <c r="AE36" s="2128"/>
      <c r="AF36" s="2128"/>
      <c r="AG36" s="2128"/>
      <c r="AH36" s="2128"/>
      <c r="AI36" s="2128"/>
      <c r="AJ36" s="2313" t="s">
        <v>309</v>
      </c>
      <c r="AK36" s="2313"/>
      <c r="AL36" s="2313"/>
      <c r="AM36" s="2313"/>
      <c r="AN36" s="2313"/>
      <c r="AO36" s="2313"/>
      <c r="AP36" s="3124"/>
      <c r="AQ36" s="2128"/>
      <c r="AR36" s="2128"/>
      <c r="AX36" s="1156"/>
    </row>
    <row customHeight="1" ht="14.699999999999998">
      <c r="Q37" s="377"/>
      <c r="R37" s="377"/>
      <c r="S37" s="2274" t="s">
        <v>87</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400" t="s">
        <v>436</v>
      </c>
      <c r="AK37" s="2401"/>
      <c r="AL37" s="2401"/>
      <c r="AM37" s="2401"/>
      <c r="AN37" s="2401"/>
      <c r="AO37" s="2402"/>
      <c r="AP37" s="3125" t="s">
        <v>437</v>
      </c>
      <c r="AQ37" s="2281" t="s">
        <v>439</v>
      </c>
      <c r="AR37" s="2128"/>
      <c r="AX37" s="1156">
        <v>14</v>
      </c>
    </row>
    <row customHeight="1" ht="35.699999999999996">
      <c r="Q38" s="377"/>
      <c r="R38" s="377"/>
      <c r="S38" s="2274"/>
      <c r="T38" s="2210"/>
      <c r="U38" s="1032"/>
      <c r="V38" s="1353" t="s">
        <v>495</v>
      </c>
      <c r="W38" s="2263" t="s">
        <v>442</v>
      </c>
      <c r="X38" s="2264"/>
      <c r="Y38" s="2263" t="s">
        <v>443</v>
      </c>
      <c r="Z38" s="2270"/>
      <c r="AA38" s="2264"/>
      <c r="AB38" s="2279"/>
      <c r="AC38" s="1353" t="s">
        <v>495</v>
      </c>
      <c r="AD38" s="2263" t="s">
        <v>442</v>
      </c>
      <c r="AE38" s="2264"/>
      <c r="AF38" s="2263" t="s">
        <v>443</v>
      </c>
      <c r="AG38" s="2270"/>
      <c r="AH38" s="2264"/>
      <c r="AI38" s="2279"/>
      <c r="AJ38" s="2261" t="s">
        <v>495</v>
      </c>
      <c r="AK38" s="2263" t="s">
        <v>442</v>
      </c>
      <c r="AL38" s="2264"/>
      <c r="AM38" s="2263" t="s">
        <v>443</v>
      </c>
      <c r="AN38" s="2270"/>
      <c r="AO38" s="2264"/>
      <c r="AP38" s="3126"/>
      <c r="AQ38" s="2282"/>
      <c r="AR38" s="2128"/>
      <c r="AX38" s="1156">
        <v>34</v>
      </c>
    </row>
    <row customHeight="1" ht="35.699999999999996">
      <c r="A39" s="1371"/>
      <c r="B39" s="1371" t="s">
        <v>133</v>
      </c>
      <c r="C39" s="1371" t="s">
        <v>134</v>
      </c>
      <c r="D39" s="1371" t="s">
        <v>135</v>
      </c>
      <c r="E39" s="1365" t="s">
        <v>444</v>
      </c>
      <c r="F39" s="1365" t="s">
        <v>445</v>
      </c>
      <c r="G39" s="1365" t="s">
        <v>446</v>
      </c>
      <c r="H39" s="1365"/>
      <c r="I39" s="1365" t="s">
        <v>496</v>
      </c>
      <c r="J39" s="1365" t="s">
        <v>449</v>
      </c>
      <c r="K39" s="1365" t="s">
        <v>497</v>
      </c>
      <c r="L39" s="1365" t="s">
        <v>425</v>
      </c>
      <c r="Q39" s="377"/>
      <c r="R39" s="377"/>
      <c r="S39" s="2274"/>
      <c r="T39" s="2210"/>
      <c r="U39" s="303"/>
      <c r="V39" s="1353" t="s">
        <v>498</v>
      </c>
      <c r="W39" s="1223" t="s">
        <v>499</v>
      </c>
      <c r="X39" s="1223" t="s">
        <v>500</v>
      </c>
      <c r="Y39" s="1358" t="s">
        <v>453</v>
      </c>
      <c r="Z39" s="2271" t="s">
        <v>454</v>
      </c>
      <c r="AA39" s="2272"/>
      <c r="AB39" s="2280"/>
      <c r="AC39" s="1353" t="s">
        <v>498</v>
      </c>
      <c r="AD39" s="1223" t="s">
        <v>499</v>
      </c>
      <c r="AE39" s="1223" t="s">
        <v>500</v>
      </c>
      <c r="AF39" s="1358" t="s">
        <v>453</v>
      </c>
      <c r="AG39" s="2271" t="s">
        <v>454</v>
      </c>
      <c r="AH39" s="2272"/>
      <c r="AI39" s="2280"/>
      <c r="AJ39" s="2261" t="s">
        <v>498</v>
      </c>
      <c r="AK39" s="2578" t="s">
        <v>499</v>
      </c>
      <c r="AL39" s="2578" t="s">
        <v>500</v>
      </c>
      <c r="AM39" s="2578" t="s">
        <v>453</v>
      </c>
      <c r="AN39" s="2271" t="s">
        <v>454</v>
      </c>
      <c r="AO39" s="2272"/>
      <c r="AP39" s="3127"/>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3128">
        <f>OFFSET(AP40,0,-2)+1</f>
        <v>20</v>
      </c>
      <c r="AQ40" s="1246">
        <f>OFFSET(AQ40,0,-1)</f>
        <v>20</v>
      </c>
      <c r="AR40" s="1354">
        <f>OFFSET(AR40,0,-1)+1</f>
        <v>21</v>
      </c>
      <c r="AS40" s="512"/>
      <c r="AT40" s="512"/>
      <c r="AU40" s="512"/>
      <c r="AV40" s="512"/>
      <c r="AW40" s="512"/>
      <c r="AX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121</v>
      </c>
      <c r="U41" s="301"/>
      <c r="V41" s="2243"/>
      <c r="W41" s="2244"/>
      <c r="X41" s="2244"/>
      <c r="Y41" s="2244"/>
      <c r="Z41" s="2244"/>
      <c r="AA41" s="2244"/>
      <c r="AB41" s="2245"/>
      <c r="AC41" s="2243" t="str">
        <f>INDEX(PT_DIFFERENTIATION_NTAR,MATCH(A41,PT_DIFFERENTIATION_NTAR_ID,0))</f>
        <v>тариф на питьевую воду (питьевое водоснабжение)</v>
      </c>
      <c r="AD41" s="2244"/>
      <c r="AE41" s="2244"/>
      <c r="AF41" s="2244"/>
      <c r="AG41" s="2244"/>
      <c r="AH41" s="2244"/>
      <c r="AI41" s="2244"/>
      <c r="AJ41" s="2243"/>
      <c r="AK41" s="2244"/>
      <c r="AL41" s="2244"/>
      <c r="AM41" s="2244"/>
      <c r="AN41" s="2244"/>
      <c r="AO41" s="2244"/>
      <c r="AP41" s="3109"/>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406</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3109"/>
      <c r="AQ42" s="2245"/>
      <c r="AR42" s="1259" t="s">
        <v>407</v>
      </c>
      <c r="AT42" s="501"/>
      <c r="AU42" s="501" t="str">
        <f>IF(T42="","",T42)</f>
        <v>Территория действия тарифа</v>
      </c>
      <c r="AV42" s="501"/>
      <c r="AW42" s="501"/>
      <c r="AX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487</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3109"/>
      <c r="AQ43" s="2245"/>
      <c r="AR43" s="1259" t="s">
        <v>488</v>
      </c>
      <c r="AT43" s="501"/>
      <c r="AU43" s="501" t="str">
        <f>IF(T43="","",T43)</f>
        <v>Наименование централизованной системы холодного водоснабжения</v>
      </c>
      <c r="AV43" s="501"/>
      <c r="AW43" s="501"/>
      <c r="AX43" s="1156">
        <v>23</v>
      </c>
    </row>
    <row customHeight="1" ht="24">
      <c r="A44" s="1364" t="s">
        <v>224</v>
      </c>
      <c r="B44" s="1364" t="s">
        <v>225</v>
      </c>
      <c r="C44" s="1364" t="s">
        <v>226</v>
      </c>
      <c r="D44" s="1364" t="s">
        <v>501</v>
      </c>
      <c r="E44" s="2260"/>
      <c r="F44" s="2260"/>
      <c r="G44" s="2260"/>
      <c r="H44" s="2260"/>
      <c r="I44" s="2257" t="str">
        <f>S43&amp;".1"</f>
        <v>1.1.1.1</v>
      </c>
      <c r="J44" s="1364"/>
      <c r="K44" s="1364"/>
      <c r="L44" s="1365"/>
      <c r="P44" s="2258">
        <v>1</v>
      </c>
      <c r="Q44" s="1355"/>
      <c r="R44" s="357"/>
      <c r="S44" s="1359" t="str">
        <f>$I44</f>
        <v>1.1.1.1</v>
      </c>
      <c r="T44" s="286" t="s">
        <v>489</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3110"/>
      <c r="AQ44" s="2356"/>
      <c r="AR44" s="1259" t="s">
        <v>490</v>
      </c>
      <c r="AT44" s="501"/>
      <c r="AU44" s="501" t="str">
        <f>IF(T44="","",T44)</f>
        <v>Наименование признака дифференциации</v>
      </c>
      <c r="AV44" s="501"/>
      <c r="AW44" s="501"/>
      <c r="AX44" s="1156">
        <v>23</v>
      </c>
    </row>
    <row customHeight="1" ht="24">
      <c r="A45" s="1364" t="s">
        <v>224</v>
      </c>
      <c r="B45" s="1364" t="s">
        <v>225</v>
      </c>
      <c r="C45" s="1364" t="s">
        <v>226</v>
      </c>
      <c r="D45" s="1364" t="s">
        <v>501</v>
      </c>
      <c r="E45" s="2260"/>
      <c r="F45" s="2260"/>
      <c r="G45" s="2260"/>
      <c r="H45" s="2260"/>
      <c r="I45" s="2287"/>
      <c r="J45" s="2257" t="str">
        <f>I44&amp;".1"</f>
        <v>1.1.1.1.1</v>
      </c>
      <c r="K45" s="1364"/>
      <c r="L45" s="1365" t="s">
        <v>415</v>
      </c>
      <c r="P45" s="2258"/>
      <c r="Q45" s="2258">
        <v>1</v>
      </c>
      <c r="R45" s="358"/>
      <c r="S45" s="1359" t="str">
        <f>$J45</f>
        <v>1.1.1.1.1</v>
      </c>
      <c r="T45" s="287" t="s">
        <v>416</v>
      </c>
      <c r="U45" s="301"/>
      <c r="V45" s="2246"/>
      <c r="W45" s="2247"/>
      <c r="X45" s="2247"/>
      <c r="Y45" s="2247"/>
      <c r="Z45" s="2247"/>
      <c r="AA45" s="2247"/>
      <c r="AB45" s="2248"/>
      <c r="AC45" s="2246" t="s">
        <v>502</v>
      </c>
      <c r="AD45" s="2247"/>
      <c r="AE45" s="2247"/>
      <c r="AF45" s="2247"/>
      <c r="AG45" s="2247"/>
      <c r="AH45" s="2247"/>
      <c r="AI45" s="2247"/>
      <c r="AJ45" s="2246"/>
      <c r="AK45" s="2247"/>
      <c r="AL45" s="2247"/>
      <c r="AM45" s="2247"/>
      <c r="AN45" s="2247"/>
      <c r="AO45" s="2247"/>
      <c r="AP45" s="3111"/>
      <c r="AQ45" s="2248"/>
      <c r="AR45" s="1308" t="s">
        <v>491</v>
      </c>
      <c r="AT45" s="501"/>
      <c r="AU45" s="501" t="str">
        <f>IF(T45="","",T45)</f>
        <v>Группа потребителей</v>
      </c>
      <c r="AV45" s="501"/>
      <c r="AW45" s="501"/>
      <c r="AX45" s="1156">
        <v>23</v>
      </c>
    </row>
    <row customHeight="1" ht="24">
      <c r="A46" s="1364" t="s">
        <v>224</v>
      </c>
      <c r="B46" s="1364" t="s">
        <v>225</v>
      </c>
      <c r="C46" s="1364" t="s">
        <v>226</v>
      </c>
      <c r="D46" s="1364" t="s">
        <v>501</v>
      </c>
      <c r="E46" s="2260"/>
      <c r="F46" s="2260"/>
      <c r="G46" s="2260"/>
      <c r="H46" s="2260"/>
      <c r="I46" s="2287"/>
      <c r="J46" s="2287"/>
      <c r="K46" s="2257" t="str">
        <f>J45&amp;".1"</f>
        <v>1.1.1.1.1.1</v>
      </c>
      <c r="L46" s="1365"/>
      <c r="P46" s="2258"/>
      <c r="Q46" s="2258"/>
      <c r="R46" s="358">
        <v>1</v>
      </c>
      <c r="S46" s="1359" t="str">
        <f>$K46</f>
        <v>1.1.1.1.1.1</v>
      </c>
      <c r="T46" s="1438" t="s">
        <v>503</v>
      </c>
      <c r="U46" s="301"/>
      <c r="V46" s="752"/>
      <c r="W46" s="752"/>
      <c r="X46" s="1258"/>
      <c r="Y46" s="2603"/>
      <c r="Z46" s="2108" t="s">
        <v>65</v>
      </c>
      <c r="AA46" s="2288"/>
      <c r="AB46" s="2108" t="s">
        <v>65</v>
      </c>
      <c r="AC46" s="752">
        <v>54.31</v>
      </c>
      <c r="AD46" s="752"/>
      <c r="AE46" s="1258"/>
      <c r="AF46" s="2603">
        <v>45658.53087962963</v>
      </c>
      <c r="AG46" s="2108" t="s">
        <v>65</v>
      </c>
      <c r="AH46" s="2288">
        <v>45838.53109953704</v>
      </c>
      <c r="AI46" s="2108" t="s">
        <v>65</v>
      </c>
      <c r="AJ46" s="752">
        <v>63.35</v>
      </c>
      <c r="AK46" s="752"/>
      <c r="AL46" s="1258"/>
      <c r="AM46" s="2603">
        <v>45839.53163194445</v>
      </c>
      <c r="AN46" s="2108" t="s">
        <v>65</v>
      </c>
      <c r="AO46" s="2288">
        <v>46022.531747685185</v>
      </c>
      <c r="AP46" s="2108" t="s">
        <v>65</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тариф без учета НДС</v>
      </c>
      <c r="AV46" s="501"/>
      <c r="AW46" s="501"/>
      <c r="AX46" s="1156">
        <v>23</v>
      </c>
    </row>
    <row customHeight="1" ht="0">
      <c r="A47" s="1364" t="s">
        <v>224</v>
      </c>
      <c r="B47" s="1364" t="s">
        <v>225</v>
      </c>
      <c r="C47" s="1364" t="s">
        <v>226</v>
      </c>
      <c r="D47" s="1364" t="s">
        <v>501</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45658.53087962963-45838.53109953704</v>
      </c>
      <c r="AF47" s="2267"/>
      <c r="AG47" s="2108"/>
      <c r="AH47" s="2289"/>
      <c r="AI47" s="2108"/>
      <c r="AJ47" s="326"/>
      <c r="AK47" s="326"/>
      <c r="AL47" s="329" t="str">
        <f>AM46&amp;"-"&amp;AO46</f>
        <v>45839.53163194445-46022.531747685185</v>
      </c>
      <c r="AM47" s="2310"/>
      <c r="AN47" s="2108"/>
      <c r="AO47" s="2289"/>
      <c r="AP47" s="2108"/>
      <c r="AQ47" s="1440"/>
      <c r="AR47" s="2350"/>
      <c r="AT47" s="501"/>
      <c r="AU47" s="501" t="str">
        <f>IF(T47="","",T47)</f>
        <v/>
      </c>
      <c r="AV47" s="501"/>
      <c r="AW47" s="501"/>
      <c r="AX47" s="1156">
        <v>0</v>
      </c>
    </row>
    <row customHeight="1" ht="21">
      <c r="A48" s="1364" t="s">
        <v>224</v>
      </c>
      <c r="B48" s="1364" t="s">
        <v>225</v>
      </c>
      <c r="C48" s="1364" t="s">
        <v>226</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2731"/>
      <c r="AK48" s="2732"/>
      <c r="AL48" s="2733"/>
      <c r="AM48" s="2734"/>
      <c r="AN48" s="2735"/>
      <c r="AO48" s="2736"/>
      <c r="AP48" s="3129"/>
      <c r="AQ48" s="368"/>
      <c r="AR48" s="1259" t="s">
        <v>493</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415</v>
      </c>
      <c r="M49" s="1777"/>
      <c r="N49" s="1777"/>
      <c r="O49" s="1777"/>
      <c r="P49" s="2375"/>
      <c r="Q49" s="684" t="s">
        <v>252</v>
      </c>
      <c r="R49" s="358"/>
      <c r="S49" s="2274" t="str">
        <f>$J49</f>
        <v>1.1.1.1.2</v>
      </c>
      <c r="T49" s="287" t="s">
        <v>416</v>
      </c>
      <c r="U49" s="301"/>
      <c r="V49" s="2246"/>
      <c r="W49" s="2247"/>
      <c r="X49" s="2247"/>
      <c r="Y49" s="2247"/>
      <c r="Z49" s="2247"/>
      <c r="AA49" s="2247"/>
      <c r="AB49" s="2248"/>
      <c r="AC49" s="2246" t="s">
        <v>504</v>
      </c>
      <c r="AD49" s="2247"/>
      <c r="AE49" s="2247"/>
      <c r="AF49" s="2247"/>
      <c r="AG49" s="2247"/>
      <c r="AH49" s="2247"/>
      <c r="AI49" s="2247"/>
      <c r="AJ49" s="2246"/>
      <c r="AK49" s="2247"/>
      <c r="AL49" s="2247"/>
      <c r="AM49" s="2247"/>
      <c r="AN49" s="2247"/>
      <c r="AO49" s="2247"/>
      <c r="AP49" s="3111"/>
      <c r="AQ49" s="2248"/>
      <c r="AR49" s="1308" t="s">
        <v>491</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503</v>
      </c>
      <c r="U50" s="301"/>
      <c r="V50" s="752"/>
      <c r="W50" s="752"/>
      <c r="X50" s="1258"/>
      <c r="Y50" s="2603"/>
      <c r="Z50" s="2108" t="s">
        <v>65</v>
      </c>
      <c r="AA50" s="2603"/>
      <c r="AB50" s="2108" t="s">
        <v>65</v>
      </c>
      <c r="AC50" s="752">
        <v>54.31</v>
      </c>
      <c r="AD50" s="752"/>
      <c r="AE50" s="1258"/>
      <c r="AF50" s="2603">
        <v>45658.533055555556</v>
      </c>
      <c r="AG50" s="2108" t="s">
        <v>65</v>
      </c>
      <c r="AH50" s="2288">
        <v>45838.533159722225</v>
      </c>
      <c r="AI50" s="2108" t="s">
        <v>65</v>
      </c>
      <c r="AJ50" s="752">
        <v>63.35</v>
      </c>
      <c r="AK50" s="752"/>
      <c r="AL50" s="1258"/>
      <c r="AM50" s="2603">
        <v>45839.53327546296</v>
      </c>
      <c r="AN50" s="2108" t="s">
        <v>65</v>
      </c>
      <c r="AO50" s="2603">
        <v>46022.533368055556</v>
      </c>
      <c r="AP50" s="2108" t="s">
        <v>65</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тариф без учета НДС</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45658.533055555556-45838.533159722225</v>
      </c>
      <c r="AF51" s="2310"/>
      <c r="AG51" s="2108"/>
      <c r="AH51" s="2289"/>
      <c r="AI51" s="2108"/>
      <c r="AJ51" s="326"/>
      <c r="AK51" s="326"/>
      <c r="AL51" s="329" t="str">
        <f>AM50&amp;"-"&amp;AO50</f>
        <v>45839.53327546296-46022.533368055556</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738"/>
      <c r="T52" s="2739" t="s">
        <v>492</v>
      </c>
      <c r="U52" s="2740"/>
      <c r="V52" s="2741"/>
      <c r="W52" s="2742"/>
      <c r="X52" s="2743"/>
      <c r="Y52" s="2744"/>
      <c r="Z52" s="2745"/>
      <c r="AA52" s="2746"/>
      <c r="AB52" s="2747"/>
      <c r="AC52" s="2748"/>
      <c r="AD52" s="2749"/>
      <c r="AE52" s="2750"/>
      <c r="AF52" s="2751"/>
      <c r="AG52" s="2752"/>
      <c r="AH52" s="2753"/>
      <c r="AI52" s="2754"/>
      <c r="AJ52" s="2755"/>
      <c r="AK52" s="2756"/>
      <c r="AL52" s="2757"/>
      <c r="AM52" s="2758"/>
      <c r="AN52" s="2759"/>
      <c r="AO52" s="2760"/>
      <c r="AP52" s="3130"/>
      <c r="AQ52" s="2762"/>
      <c r="AR52" s="1259" t="s">
        <v>493</v>
      </c>
      <c r="AS52" s="1643"/>
      <c r="AT52" s="1625"/>
      <c r="AU52" s="1625" t="str">
        <f>IF(T52="","",T52)</f>
        <v>Добавить значение признака дифференциации</v>
      </c>
      <c r="AV52" s="1625"/>
      <c r="AW52" s="1625"/>
      <c r="AX52" s="1636">
        <v>0</v>
      </c>
    </row>
    <row s="1851" customFormat="1" customHeight="1" ht="23.25">
      <c r="A53" s="1364"/>
      <c r="B53" s="1364"/>
      <c r="C53" s="1364"/>
      <c r="D53" s="1364"/>
      <c r="E53" s="2260"/>
      <c r="F53" s="2260"/>
      <c r="G53" s="2260"/>
      <c r="H53" s="2260"/>
      <c r="I53" s="2287"/>
      <c r="J53" s="2257" t="str">
        <f>I44&amp;".3"</f>
        <v>1.1.1.1.3</v>
      </c>
      <c r="K53" s="1364"/>
      <c r="L53" s="1370" t="s">
        <v>415</v>
      </c>
      <c r="M53" s="1777"/>
      <c r="N53" s="1777"/>
      <c r="O53" s="1777"/>
      <c r="P53" s="2375"/>
      <c r="Q53" s="684" t="s">
        <v>252</v>
      </c>
      <c r="R53" s="358"/>
      <c r="S53" s="2274" t="str">
        <f>$J53</f>
        <v>1.1.1.1.3</v>
      </c>
      <c r="T53" s="287" t="s">
        <v>416</v>
      </c>
      <c r="U53" s="301"/>
      <c r="V53" s="2246"/>
      <c r="W53" s="2247"/>
      <c r="X53" s="2247"/>
      <c r="Y53" s="2247"/>
      <c r="Z53" s="2247"/>
      <c r="AA53" s="2247"/>
      <c r="AB53" s="2248"/>
      <c r="AC53" s="2246" t="s">
        <v>505</v>
      </c>
      <c r="AD53" s="2247"/>
      <c r="AE53" s="2247"/>
      <c r="AF53" s="2247"/>
      <c r="AG53" s="2247"/>
      <c r="AH53" s="2247"/>
      <c r="AI53" s="2247"/>
      <c r="AJ53" s="2246"/>
      <c r="AK53" s="2247"/>
      <c r="AL53" s="2247"/>
      <c r="AM53" s="2247"/>
      <c r="AN53" s="2247"/>
      <c r="AO53" s="2247"/>
      <c r="AP53" s="3111"/>
      <c r="AQ53" s="2248"/>
      <c r="AR53" s="1308" t="s">
        <v>491</v>
      </c>
      <c r="AS53" s="1643"/>
      <c r="AT53" s="1625"/>
      <c r="AU53" s="1625" t="str">
        <f>IF(T53="","",T53)</f>
        <v>Группа потребителей</v>
      </c>
      <c r="AV53" s="1625"/>
      <c r="AW53" s="1625"/>
      <c r="AX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506</v>
      </c>
      <c r="U54" s="301"/>
      <c r="V54" s="752"/>
      <c r="W54" s="752"/>
      <c r="X54" s="1258"/>
      <c r="Y54" s="2603"/>
      <c r="Z54" s="2108" t="s">
        <v>65</v>
      </c>
      <c r="AA54" s="2603"/>
      <c r="AB54" s="2108" t="s">
        <v>65</v>
      </c>
      <c r="AC54" s="752">
        <v>65.17</v>
      </c>
      <c r="AD54" s="752"/>
      <c r="AE54" s="1258"/>
      <c r="AF54" s="2603">
        <v>45658.53559027778</v>
      </c>
      <c r="AG54" s="2108" t="s">
        <v>65</v>
      </c>
      <c r="AH54" s="2288">
        <v>45838.53576388889</v>
      </c>
      <c r="AI54" s="2108" t="s">
        <v>65</v>
      </c>
      <c r="AJ54" s="752">
        <v>76.02</v>
      </c>
      <c r="AK54" s="752"/>
      <c r="AL54" s="1258"/>
      <c r="AM54" s="2603">
        <v>45839.53587962963</v>
      </c>
      <c r="AN54" s="2108" t="s">
        <v>65</v>
      </c>
      <c r="AO54" s="2603">
        <v>46022.53603009259</v>
      </c>
      <c r="AP54" s="2108" t="s">
        <v>65</v>
      </c>
      <c r="AQ54" s="1439"/>
      <c r="AR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3">
        <f>STRCHECKDATE(V55:AQ55)</f>
      </c>
      <c r="AT54" s="1625"/>
      <c r="AU54" s="1625" t="str">
        <f>IF(T54="","",T54)</f>
        <v>тариф с учетом НДС</v>
      </c>
      <c r="AV54" s="1625"/>
      <c r="AW54" s="1625"/>
      <c r="AX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45658.53559027778-45838.53576388889</v>
      </c>
      <c r="AF55" s="2310"/>
      <c r="AG55" s="2108"/>
      <c r="AH55" s="2289"/>
      <c r="AI55" s="2108"/>
      <c r="AJ55" s="326"/>
      <c r="AK55" s="326"/>
      <c r="AL55" s="329" t="str">
        <f>AM54&amp;"-"&amp;AO54</f>
        <v>45839.53587962963-46022.53603009259</v>
      </c>
      <c r="AM55" s="2310"/>
      <c r="AN55" s="2108"/>
      <c r="AO55" s="2310"/>
      <c r="AP55" s="2108"/>
      <c r="AQ55" s="1440"/>
      <c r="AR55" s="2350"/>
      <c r="AS55" s="1643"/>
      <c r="AT55" s="1625"/>
      <c r="AU55" s="1625" t="str">
        <f>IF(T55="","",T55)</f>
        <v/>
      </c>
      <c r="AV55" s="1625"/>
      <c r="AW55" s="1625"/>
      <c r="AX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763"/>
      <c r="T56" s="2764" t="s">
        <v>492</v>
      </c>
      <c r="U56" s="2765"/>
      <c r="V56" s="2766"/>
      <c r="W56" s="2767"/>
      <c r="X56" s="2768"/>
      <c r="Y56" s="2769"/>
      <c r="Z56" s="2770"/>
      <c r="AA56" s="2771"/>
      <c r="AB56" s="2772"/>
      <c r="AC56" s="2773"/>
      <c r="AD56" s="2774"/>
      <c r="AE56" s="2775"/>
      <c r="AF56" s="2776"/>
      <c r="AG56" s="2777"/>
      <c r="AH56" s="2778"/>
      <c r="AI56" s="2779"/>
      <c r="AJ56" s="2780"/>
      <c r="AK56" s="2781"/>
      <c r="AL56" s="2782"/>
      <c r="AM56" s="2783"/>
      <c r="AN56" s="2784"/>
      <c r="AO56" s="2785"/>
      <c r="AP56" s="3131"/>
      <c r="AQ56" s="2787"/>
      <c r="AR56" s="1259" t="s">
        <v>493</v>
      </c>
      <c r="AS56" s="1643"/>
      <c r="AT56" s="1625"/>
      <c r="AU56" s="1625" t="str">
        <f>IF(T56="","",T56)</f>
        <v>Добавить значение признака дифференциации</v>
      </c>
      <c r="AV56" s="1625"/>
      <c r="AW56" s="1625"/>
      <c r="AX56" s="1636">
        <v>0</v>
      </c>
    </row>
    <row customHeight="1" ht="22.049999999999997">
      <c r="A57" s="1364" t="s">
        <v>224</v>
      </c>
      <c r="B57" s="1364" t="s">
        <v>225</v>
      </c>
      <c r="C57" s="1364" t="s">
        <v>226</v>
      </c>
      <c r="D57" s="1364" t="s">
        <v>501</v>
      </c>
      <c r="E57" s="2260"/>
      <c r="F57" s="2260"/>
      <c r="G57" s="2260"/>
      <c r="H57" s="2260"/>
      <c r="I57" s="2257"/>
      <c r="J57" s="1364"/>
      <c r="K57" s="1364"/>
      <c r="L57" s="1365"/>
      <c r="P57" s="2258"/>
      <c r="Q57" s="1355"/>
      <c r="R57" s="357"/>
      <c r="S57" s="1279"/>
      <c r="T57" s="366" t="s">
        <v>421</v>
      </c>
      <c r="U57" s="368"/>
      <c r="V57" s="368"/>
      <c r="W57" s="368"/>
      <c r="X57" s="368"/>
      <c r="Y57" s="368"/>
      <c r="Z57" s="368"/>
      <c r="AA57" s="368"/>
      <c r="AB57" s="367"/>
      <c r="AC57" s="368"/>
      <c r="AD57" s="368"/>
      <c r="AE57" s="368"/>
      <c r="AF57" s="368"/>
      <c r="AG57" s="368"/>
      <c r="AH57" s="368"/>
      <c r="AI57" s="367"/>
      <c r="AJ57" s="2788"/>
      <c r="AK57" s="2789"/>
      <c r="AL57" s="2790"/>
      <c r="AM57" s="2791"/>
      <c r="AN57" s="2792"/>
      <c r="AO57" s="2793"/>
      <c r="AP57" s="3132"/>
      <c r="AQ57" s="368"/>
      <c r="AR57" s="1441"/>
      <c r="AT57" s="501"/>
      <c r="AU57" s="501" t="str">
        <f>IF(T57="","",T57)</f>
        <v>Добавить группу потребителей</v>
      </c>
      <c r="AV57" s="501"/>
      <c r="AW57" s="501"/>
      <c r="AX57" s="1156">
        <v>21</v>
      </c>
    </row>
    <row customHeight="1" ht="22.049999999999997">
      <c r="A58" s="1364" t="s">
        <v>224</v>
      </c>
      <c r="B58" s="1364" t="s">
        <v>225</v>
      </c>
      <c r="C58" s="1364" t="s">
        <v>226</v>
      </c>
      <c r="D58" s="1364" t="s">
        <v>501</v>
      </c>
      <c r="E58" s="2260"/>
      <c r="F58" s="2260"/>
      <c r="G58" s="2260"/>
      <c r="H58" s="2259"/>
      <c r="I58" s="1364"/>
      <c r="J58" s="1364"/>
      <c r="K58" s="1364"/>
      <c r="L58" s="1365"/>
      <c r="M58" s="1366"/>
      <c r="N58" s="1366"/>
      <c r="O58" s="538"/>
      <c r="P58" s="361"/>
      <c r="Q58" s="376"/>
      <c r="R58" s="356"/>
      <c r="S58" s="1279"/>
      <c r="T58" s="373" t="s">
        <v>494</v>
      </c>
      <c r="U58" s="368"/>
      <c r="V58" s="368"/>
      <c r="W58" s="368"/>
      <c r="X58" s="368"/>
      <c r="Y58" s="368"/>
      <c r="Z58" s="368"/>
      <c r="AA58" s="368"/>
      <c r="AB58" s="367"/>
      <c r="AC58" s="368"/>
      <c r="AD58" s="368"/>
      <c r="AE58" s="368"/>
      <c r="AF58" s="368"/>
      <c r="AG58" s="368"/>
      <c r="AH58" s="368"/>
      <c r="AI58" s="367"/>
      <c r="AJ58" s="2795"/>
      <c r="AK58" s="2796"/>
      <c r="AL58" s="2797"/>
      <c r="AM58" s="2798"/>
      <c r="AN58" s="2799"/>
      <c r="AO58" s="2800"/>
      <c r="AP58" s="3133"/>
      <c r="AQ58" s="368"/>
      <c r="AR58" s="304"/>
      <c r="AT58" s="501"/>
      <c r="AU58" s="501" t="str">
        <f>IF(T58="","",T58)</f>
        <v>Добавить наименование признака дифференциации</v>
      </c>
      <c r="AV58" s="501"/>
      <c r="AW58" s="501"/>
      <c r="AX58" s="1156">
        <v>21</v>
      </c>
    </row>
    <row s="1643" customFormat="1" customHeight="1" ht="0">
      <c r="A59" s="1344" t="s">
        <v>224</v>
      </c>
      <c r="B59" s="1344" t="s">
        <v>225</v>
      </c>
      <c r="C59" s="1315"/>
      <c r="D59" s="1315"/>
      <c r="E59" s="2260"/>
      <c r="F59" s="2259"/>
      <c r="G59" s="1315"/>
      <c r="H59" s="1315"/>
      <c r="I59" s="1315"/>
      <c r="J59" s="1315"/>
      <c r="K59" s="1315"/>
      <c r="L59" s="1427"/>
      <c r="M59" s="1322"/>
      <c r="N59" s="1322"/>
      <c r="P59" s="1317"/>
      <c r="Q59" s="1318"/>
      <c r="R59" s="1317"/>
      <c r="S59" s="1323"/>
      <c r="T59" s="1326" t="s">
        <v>227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3116"/>
      <c r="AQ59" s="1325"/>
      <c r="AR59" s="1325"/>
      <c r="AT59" s="790"/>
      <c r="AU59" s="790" t="str">
        <f>IF(T59="","",T59)</f>
        <v>Добавить централизованную систему для дифференциации</v>
      </c>
      <c r="AV59" s="790"/>
      <c r="AW59" s="790"/>
      <c r="AX59" s="519">
        <v>0</v>
      </c>
    </row>
    <row s="1643" customFormat="1" customHeight="1" ht="0">
      <c r="A60" s="1344" t="s">
        <v>224</v>
      </c>
      <c r="B60" s="1344"/>
      <c r="C60" s="1344"/>
      <c r="D60" s="1344"/>
      <c r="E60" s="2259"/>
      <c r="F60" s="1344"/>
      <c r="G60" s="1344"/>
      <c r="H60" s="1344"/>
      <c r="I60" s="1344"/>
      <c r="J60" s="1344"/>
      <c r="K60" s="1344"/>
      <c r="L60" s="1347"/>
      <c r="M60" s="1322"/>
      <c r="N60" s="1322"/>
      <c r="O60" s="519"/>
      <c r="P60" s="381"/>
      <c r="Q60" s="1345"/>
      <c r="R60" s="381"/>
      <c r="S60" s="1323"/>
      <c r="T60" s="1326" t="s">
        <v>228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3116"/>
      <c r="AQ60" s="1325"/>
      <c r="AR60" s="1325"/>
      <c r="AT60" s="501"/>
      <c r="AU60" s="501" t="str">
        <f>IF(T60="","",T60)</f>
        <v>Добавить территорию для дифференциации</v>
      </c>
      <c r="AV60" s="501"/>
      <c r="AW60" s="501"/>
      <c r="AX60" s="512">
        <v>0</v>
      </c>
    </row>
    <row s="1643" customFormat="1" customHeight="1" ht="0">
      <c r="A61" s="1315"/>
      <c r="B61" s="1315"/>
      <c r="C61" s="1315"/>
      <c r="D61" s="1315"/>
      <c r="E61" s="1344"/>
      <c r="F61" s="1315"/>
      <c r="G61" s="1315"/>
      <c r="H61" s="1315"/>
      <c r="I61" s="1315"/>
      <c r="J61" s="1315"/>
      <c r="K61" s="1315"/>
      <c r="L61" s="1427"/>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3116"/>
      <c r="AQ61" s="1325"/>
      <c r="AR61" s="1325"/>
      <c r="AT61" s="790"/>
      <c r="AU61" s="790" t="str">
        <f>IF(T61="","",T61)</f>
        <v>Добавить наименование тарифа</v>
      </c>
      <c r="AV61" s="790"/>
      <c r="AW61" s="790"/>
      <c r="AX61" s="519">
        <v>0</v>
      </c>
    </row>
    <row customHeight="1" ht="11.549999999999999">
      <c r="M62" s="1161"/>
      <c r="N62" s="1161"/>
      <c r="O62" s="538"/>
      <c r="P62" s="1156"/>
      <c r="Q62" s="1156"/>
      <c r="R62" s="1156"/>
      <c r="S62" s="1156"/>
      <c r="AJ62" s="1636"/>
      <c r="AK62" s="1636"/>
      <c r="AL62" s="1636"/>
      <c r="AM62" s="1636"/>
      <c r="AN62" s="1636"/>
      <c r="AO62" s="1636"/>
      <c r="AP62" s="3108"/>
      <c r="AS62" s="1156"/>
      <c r="AT62" s="1156"/>
      <c r="AU62" s="1156"/>
      <c r="AV62" s="1156"/>
      <c r="AW62" s="1156"/>
      <c r="AX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386"/>
      <c r="AK63" s="2386"/>
      <c r="AL63" s="2386"/>
      <c r="AM63" s="2386"/>
      <c r="AN63" s="2386"/>
      <c r="AO63" s="2386"/>
      <c r="AP63" s="3134"/>
      <c r="AQ63" s="2286"/>
      <c r="AR63" s="2286"/>
      <c r="AX63" s="1156">
        <v>14</v>
      </c>
    </row>
    <row customHeight="1" ht="14.699999999999998">
      <c r="O64" s="538"/>
      <c r="AJ64" s="1636"/>
      <c r="AK64" s="1636"/>
      <c r="AL64" s="1636"/>
      <c r="AM64" s="1636"/>
      <c r="AN64" s="1636"/>
      <c r="AO64" s="1636"/>
      <c r="AP64" s="3108"/>
      <c r="AX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386"/>
      <c r="AK65" s="2386"/>
      <c r="AL65" s="2386"/>
      <c r="AM65" s="2386"/>
      <c r="AN65" s="2386"/>
      <c r="AO65" s="2386"/>
      <c r="AP65" s="3134"/>
      <c r="AQ65" s="2286"/>
      <c r="AR65" s="2286"/>
      <c r="AX65" s="1156">
        <v>14</v>
      </c>
    </row>
    <row customHeight="1" ht="22.5" hidden="1">
      <c r="A66" s="1161" t="s">
        <v>81</v>
      </c>
      <c r="B66" s="1161">
        <v>0</v>
      </c>
      <c r="C66" s="1161">
        <v>0</v>
      </c>
      <c r="D66" s="1161">
        <v>0</v>
      </c>
      <c r="E66" s="1161">
        <v>0</v>
      </c>
      <c r="F66" s="1161">
        <v>0</v>
      </c>
      <c r="G66" s="1161">
        <v>0</v>
      </c>
      <c r="H66" s="1161">
        <v>0</v>
      </c>
      <c r="I66" s="1161">
        <v>0</v>
      </c>
      <c r="J66" s="1161">
        <v>0</v>
      </c>
      <c r="K66" s="1161">
        <v>0</v>
      </c>
      <c r="L66" s="1422">
        <v>0</v>
      </c>
      <c r="M66" s="1363">
        <v>0</v>
      </c>
      <c r="N66" s="1363">
        <v>0</v>
      </c>
      <c r="O66" s="1363">
        <v>0</v>
      </c>
      <c r="P66" s="1352">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636">
        <v>0</v>
      </c>
      <c r="AK66" s="1636">
        <v>0</v>
      </c>
      <c r="AL66" s="1636">
        <v>0</v>
      </c>
      <c r="AM66" s="1636">
        <v>0</v>
      </c>
      <c r="AN66" s="1636">
        <v>0</v>
      </c>
      <c r="AO66" s="1636">
        <v>0</v>
      </c>
      <c r="AP66" s="3108">
        <v>0</v>
      </c>
      <c r="AQ66" s="1156">
        <v>4</v>
      </c>
      <c r="AR66" s="1156">
        <v>115</v>
      </c>
      <c r="AS66" s="512">
        <v>10</v>
      </c>
      <c r="AT66" s="512">
        <v>10</v>
      </c>
      <c r="AU66" s="512">
        <v>10</v>
      </c>
      <c r="AV66" s="512">
        <v>10</v>
      </c>
      <c r="AW66" s="512">
        <v>10</v>
      </c>
      <c r="AX66" s="1156">
        <v>23</v>
      </c>
    </row>
  </sheetData>
  <sheetProtection formatColumns="0" formatRows="0" autoFilter="0" sort="0" insertRows="0" insertColumns="1" deleteRows="0" deleteColumns="0"/>
  <mergeCells count="15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T63:AR63"/>
    <mergeCell ref="T65:AR65"/>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AM54:AM55"/>
    <mergeCell ref="AN54:AN55"/>
    <mergeCell ref="AO54:AO55"/>
    <mergeCell ref="AP54:AP55"/>
  </mergeCells>
  <dataValidations count="8">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8F29B-81D2-739E-0E32-5B4E4BC60D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327"/>
      <c r="AC28" s="2265" t="str">
        <f>IF(TITLE_DATE_PR_CHANGE="",IF(TITLE_DATE_PR="","",TITLE_DATE_PR),TITLE_DATE_PR_CHANGE)</f>
        <v>45409.51744212963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327"/>
      <c r="AC29" s="2252" t="str">
        <f>IF(TITLE_NUMBER_PR_CHANGE="",IF(TITLE_NUMBER_PR="","",TITLE_NUMBER_PR),TITLE_NUMBER_PR_CHANGE)</f>
        <v>569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327"/>
      <c r="AC32" s="2265" t="str">
        <f>IF(TITLE_DATE_PR_CHANGE="",IF(TITLE_DATE_PR="","",TITLE_DATE_PR),TITLE_DATE_PR_CHANGE)</f>
        <v>45409.51744212963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327"/>
      <c r="AC33" s="2252" t="str">
        <f>IF(TITLE_NUMBER_PR_CHANGE="",IF(TITLE_NUMBER_PR="","",TITLE_NUMBER_PR),TITLE_NUMBER_PR_CHANGE)</f>
        <v>569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495</v>
      </c>
      <c r="W38" s="2263" t="s">
        <v>442</v>
      </c>
      <c r="X38" s="2264"/>
      <c r="Y38" s="2263" t="s">
        <v>443</v>
      </c>
      <c r="Z38" s="2270"/>
      <c r="AA38" s="2264"/>
      <c r="AB38" s="2279"/>
      <c r="AC38" s="1453" t="s">
        <v>495</v>
      </c>
      <c r="AD38" s="2263" t="s">
        <v>442</v>
      </c>
      <c r="AE38" s="2264"/>
      <c r="AF38" s="2263" t="s">
        <v>443</v>
      </c>
      <c r="AG38" s="2270"/>
      <c r="AH38" s="2264"/>
      <c r="AI38" s="2279"/>
      <c r="AJ38" s="2282"/>
      <c r="AK38" s="2128"/>
      <c r="AQ38" s="1156">
        <v>34</v>
      </c>
    </row>
    <row customHeight="1" ht="35.699999999999996">
      <c r="A39" s="1371"/>
      <c r="B39" s="1371" t="s">
        <v>133</v>
      </c>
      <c r="C39" s="1371" t="s">
        <v>134</v>
      </c>
      <c r="D39" s="1371" t="s">
        <v>135</v>
      </c>
      <c r="E39" s="1365" t="s">
        <v>444</v>
      </c>
      <c r="F39" s="1365" t="s">
        <v>445</v>
      </c>
      <c r="G39" s="1365" t="s">
        <v>446</v>
      </c>
      <c r="H39" s="1365"/>
      <c r="I39" s="1365" t="s">
        <v>496</v>
      </c>
      <c r="J39" s="1365" t="s">
        <v>449</v>
      </c>
      <c r="K39" s="1365" t="s">
        <v>497</v>
      </c>
      <c r="L39" s="1365" t="s">
        <v>425</v>
      </c>
      <c r="Q39" s="377"/>
      <c r="R39" s="377"/>
      <c r="S39" s="2274"/>
      <c r="T39" s="2210"/>
      <c r="U39" s="303"/>
      <c r="V39" s="1453" t="s">
        <v>498</v>
      </c>
      <c r="W39" s="1223" t="s">
        <v>499</v>
      </c>
      <c r="X39" s="1223" t="s">
        <v>500</v>
      </c>
      <c r="Y39" s="1456" t="s">
        <v>453</v>
      </c>
      <c r="Z39" s="2271" t="s">
        <v>454</v>
      </c>
      <c r="AA39" s="2272"/>
      <c r="AB39" s="2280"/>
      <c r="AC39" s="1453" t="s">
        <v>498</v>
      </c>
      <c r="AD39" s="1223" t="s">
        <v>499</v>
      </c>
      <c r="AE39" s="1223" t="s">
        <v>500</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507</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507</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232</v>
      </c>
      <c r="B46" s="1364" t="s">
        <v>233</v>
      </c>
      <c r="C46" s="1364" t="s">
        <v>234</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507</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227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4094C-7194-8DD6-FCA7-0FF4E1E15D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327"/>
      <c r="AC28" s="2265" t="str">
        <f>IF(TITLE_DATE_PR_CHANGE="",IF(TITLE_DATE_PR="","",TITLE_DATE_PR),TITLE_DATE_PR_CHANGE)</f>
        <v>45409.51744212963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327"/>
      <c r="AC29" s="2252" t="str">
        <f>IF(TITLE_NUMBER_PR_CHANGE="",IF(TITLE_NUMBER_PR="","",TITLE_NUMBER_PR),TITLE_NUMBER_PR_CHANGE)</f>
        <v>569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327"/>
      <c r="AC32" s="2265" t="str">
        <f>IF(TITLE_DATE_PR_CHANGE="",IF(TITLE_DATE_PR="","",TITLE_DATE_PR),TITLE_DATE_PR_CHANGE)</f>
        <v>45409.51744212963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327"/>
      <c r="AC33" s="2252" t="str">
        <f>IF(TITLE_NUMBER_PR_CHANGE="",IF(TITLE_NUMBER_PR="","",TITLE_NUMBER_PR),TITLE_NUMBER_PR_CHANGE)</f>
        <v>569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495</v>
      </c>
      <c r="W38" s="2263" t="s">
        <v>442</v>
      </c>
      <c r="X38" s="2264"/>
      <c r="Y38" s="2263" t="s">
        <v>443</v>
      </c>
      <c r="Z38" s="2270"/>
      <c r="AA38" s="2264"/>
      <c r="AB38" s="2279"/>
      <c r="AC38" s="1453" t="s">
        <v>495</v>
      </c>
      <c r="AD38" s="2263" t="s">
        <v>442</v>
      </c>
      <c r="AE38" s="2264"/>
      <c r="AF38" s="2263" t="s">
        <v>443</v>
      </c>
      <c r="AG38" s="2270"/>
      <c r="AH38" s="2264"/>
      <c r="AI38" s="2279"/>
      <c r="AJ38" s="2282"/>
      <c r="AK38" s="2128"/>
      <c r="AQ38" s="1156">
        <v>34</v>
      </c>
    </row>
    <row customHeight="1" ht="35.699999999999996">
      <c r="A39" s="1371"/>
      <c r="B39" s="1371" t="s">
        <v>133</v>
      </c>
      <c r="C39" s="1371" t="s">
        <v>134</v>
      </c>
      <c r="D39" s="1371" t="s">
        <v>135</v>
      </c>
      <c r="E39" s="1365" t="s">
        <v>444</v>
      </c>
      <c r="F39" s="1365" t="s">
        <v>445</v>
      </c>
      <c r="G39" s="1365" t="s">
        <v>446</v>
      </c>
      <c r="H39" s="1365"/>
      <c r="I39" s="1365" t="s">
        <v>496</v>
      </c>
      <c r="J39" s="1365" t="s">
        <v>449</v>
      </c>
      <c r="K39" s="1365" t="s">
        <v>497</v>
      </c>
      <c r="L39" s="1365" t="s">
        <v>425</v>
      </c>
      <c r="Q39" s="377"/>
      <c r="R39" s="377"/>
      <c r="S39" s="2274"/>
      <c r="T39" s="2210"/>
      <c r="U39" s="303"/>
      <c r="V39" s="1453" t="s">
        <v>498</v>
      </c>
      <c r="W39" s="1223" t="s">
        <v>499</v>
      </c>
      <c r="X39" s="1223" t="s">
        <v>500</v>
      </c>
      <c r="Y39" s="1456" t="s">
        <v>453</v>
      </c>
      <c r="Z39" s="2271" t="s">
        <v>454</v>
      </c>
      <c r="AA39" s="2272"/>
      <c r="AB39" s="2280"/>
      <c r="AC39" s="1453" t="s">
        <v>498</v>
      </c>
      <c r="AD39" s="1223" t="s">
        <v>499</v>
      </c>
      <c r="AE39" s="1223" t="s">
        <v>500</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508</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508</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237</v>
      </c>
      <c r="B46" s="1364" t="s">
        <v>238</v>
      </c>
      <c r="C46" s="1364" t="s">
        <v>239</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508</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508</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508</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99A13-BD73-17A2-C429-CD9E016E00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327"/>
      <c r="AC28" s="2265" t="str">
        <f>IF(TITLE_DATE_PR_CHANGE="",IF(TITLE_DATE_PR="","",TITLE_DATE_PR),TITLE_DATE_PR_CHANGE)</f>
        <v>45409.51744212963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327"/>
      <c r="AC29" s="2252" t="str">
        <f>IF(TITLE_NUMBER_PR_CHANGE="",IF(TITLE_NUMBER_PR="","",TITLE_NUMBER_PR),TITLE_NUMBER_PR_CHANGE)</f>
        <v>569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327"/>
      <c r="AC32" s="2265" t="str">
        <f>IF(TITLE_DATE_PR_CHANGE="",IF(TITLE_DATE_PR="","",TITLE_DATE_PR),TITLE_DATE_PR_CHANGE)</f>
        <v>45409.51744212963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327"/>
      <c r="AC33" s="2252" t="str">
        <f>IF(TITLE_NUMBER_PR_CHANGE="",IF(TITLE_NUMBER_PR="","",TITLE_NUMBER_PR),TITLE_NUMBER_PR_CHANGE)</f>
        <v>569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495</v>
      </c>
      <c r="W38" s="2263" t="s">
        <v>442</v>
      </c>
      <c r="X38" s="2264"/>
      <c r="Y38" s="2263" t="s">
        <v>443</v>
      </c>
      <c r="Z38" s="2270"/>
      <c r="AA38" s="2264"/>
      <c r="AB38" s="2279"/>
      <c r="AC38" s="1453" t="s">
        <v>495</v>
      </c>
      <c r="AD38" s="2263" t="s">
        <v>442</v>
      </c>
      <c r="AE38" s="2264"/>
      <c r="AF38" s="2263" t="s">
        <v>443</v>
      </c>
      <c r="AG38" s="2270"/>
      <c r="AH38" s="2264"/>
      <c r="AI38" s="2279"/>
      <c r="AJ38" s="2282"/>
      <c r="AK38" s="2128"/>
      <c r="AQ38" s="1156">
        <v>34</v>
      </c>
    </row>
    <row customHeight="1" ht="35.699999999999996">
      <c r="A39" s="1371"/>
      <c r="B39" s="1371" t="s">
        <v>133</v>
      </c>
      <c r="C39" s="1371" t="s">
        <v>134</v>
      </c>
      <c r="D39" s="1371" t="s">
        <v>135</v>
      </c>
      <c r="E39" s="1365" t="s">
        <v>444</v>
      </c>
      <c r="F39" s="1365" t="s">
        <v>445</v>
      </c>
      <c r="G39" s="1365" t="s">
        <v>446</v>
      </c>
      <c r="H39" s="1365"/>
      <c r="I39" s="1365" t="s">
        <v>496</v>
      </c>
      <c r="J39" s="1365" t="s">
        <v>449</v>
      </c>
      <c r="K39" s="1365" t="s">
        <v>497</v>
      </c>
      <c r="L39" s="1365" t="s">
        <v>425</v>
      </c>
      <c r="Q39" s="377"/>
      <c r="R39" s="377"/>
      <c r="S39" s="2274"/>
      <c r="T39" s="2210"/>
      <c r="U39" s="303"/>
      <c r="V39" s="1453" t="s">
        <v>498</v>
      </c>
      <c r="W39" s="1223" t="s">
        <v>499</v>
      </c>
      <c r="X39" s="1223" t="s">
        <v>500</v>
      </c>
      <c r="Y39" s="1456" t="s">
        <v>453</v>
      </c>
      <c r="Z39" s="2271" t="s">
        <v>454</v>
      </c>
      <c r="AA39" s="2272"/>
      <c r="AB39" s="2280"/>
      <c r="AC39" s="1453" t="s">
        <v>498</v>
      </c>
      <c r="AD39" s="1223" t="s">
        <v>499</v>
      </c>
      <c r="AE39" s="1223" t="s">
        <v>500</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509</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509</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242</v>
      </c>
      <c r="B46" s="1364" t="s">
        <v>243</v>
      </c>
      <c r="C46" s="1364" t="s">
        <v>244</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509</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509</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509</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2D0C7-110F-928B-40DE-764F56D161C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228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476</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45409.51744212963</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569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45409.51744212963</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569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87</v>
      </c>
      <c r="T37" s="2210" t="s">
        <v>510</v>
      </c>
      <c r="U37" s="338"/>
      <c r="V37" s="2276"/>
      <c r="W37" s="2276"/>
      <c r="X37" s="2276"/>
      <c r="Y37" s="2276"/>
      <c r="Z37" s="2276"/>
      <c r="AA37" s="2210" t="s">
        <v>437</v>
      </c>
      <c r="AB37" s="2209" t="s">
        <v>511</v>
      </c>
      <c r="AC37" s="2209" t="s">
        <v>480</v>
      </c>
      <c r="AD37" s="2292" t="s">
        <v>436</v>
      </c>
      <c r="AE37" s="2292"/>
      <c r="AF37" s="2276"/>
      <c r="AG37" s="2276"/>
      <c r="AH37" s="2277"/>
      <c r="AI37" s="2278" t="s">
        <v>437</v>
      </c>
      <c r="AJ37" s="2281" t="s">
        <v>439</v>
      </c>
      <c r="AK37" s="2128"/>
      <c r="AQ37" s="1632">
        <v>14</v>
      </c>
    </row>
    <row customHeight="1" ht="35.699999999999996">
      <c r="Q38" s="292"/>
      <c r="R38" s="377"/>
      <c r="S38" s="2274"/>
      <c r="T38" s="2210"/>
      <c r="U38" s="1032"/>
      <c r="V38" s="2104" t="s">
        <v>483</v>
      </c>
      <c r="W38" s="2128"/>
      <c r="X38" s="2295" t="s">
        <v>443</v>
      </c>
      <c r="Y38" s="2314"/>
      <c r="Z38" s="2314"/>
      <c r="AA38" s="2210"/>
      <c r="AB38" s="2209"/>
      <c r="AC38" s="2209"/>
      <c r="AD38" s="2104" t="s">
        <v>483</v>
      </c>
      <c r="AE38" s="2128"/>
      <c r="AF38" s="2314" t="s">
        <v>443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133</v>
      </c>
      <c r="C40" s="1267" t="s">
        <v>134</v>
      </c>
      <c r="D40" s="1267" t="s">
        <v>135</v>
      </c>
      <c r="E40" s="1311" t="s">
        <v>444</v>
      </c>
      <c r="F40" s="1311" t="s">
        <v>445</v>
      </c>
      <c r="G40" s="1311" t="s">
        <v>446</v>
      </c>
      <c r="H40" s="1311" t="s">
        <v>447</v>
      </c>
      <c r="I40" s="1311" t="s">
        <v>448</v>
      </c>
      <c r="J40" s="1311" t="s">
        <v>449</v>
      </c>
      <c r="K40" s="1311" t="s">
        <v>450</v>
      </c>
      <c r="L40" s="1311" t="s">
        <v>425</v>
      </c>
      <c r="Q40" s="292"/>
      <c r="R40" s="377"/>
      <c r="S40" s="2274"/>
      <c r="T40" s="2210"/>
      <c r="U40" s="303"/>
      <c r="V40" s="1951" t="s">
        <v>484</v>
      </c>
      <c r="W40" s="1951" t="s">
        <v>485</v>
      </c>
      <c r="X40" s="1939" t="s">
        <v>453</v>
      </c>
      <c r="Y40" s="2271" t="s">
        <v>454</v>
      </c>
      <c r="Z40" s="2321"/>
      <c r="AA40" s="2210"/>
      <c r="AB40" s="2209"/>
      <c r="AC40" s="2209"/>
      <c r="AD40" s="1969" t="s">
        <v>484</v>
      </c>
      <c r="AE40" s="1960" t="s">
        <v>485</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98</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486</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423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227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228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228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229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EE73B-F145-1CCB-F1F5-EA21F98BE94B}" mc:Ignorable="x14ac xr xr2 xr3">
  <sheetPr>
    <tabColor theme="6" tint="0.4"/>
  </sheetPr>
  <dimension ref="A1:BI121"/>
  <sheetViews>
    <sheetView showGridLines="0" zoomScale="90" workbookViewId="0">
      <pane xSplit="29" ySplit="45" topLeftCell="AF105" activePane="bottomRight" state="frozen"/>
      <selection pane="bottomLeft" activeCell="A46" sqref="A46"/>
      <selection pane="topRight" activeCell="AD1" sqref="AD1"/>
      <selection pane="bottomRight" activeCell="AZ104" sqref="AZ104"/>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475</v>
      </c>
      <c r="AH24" s="1508" t="s">
        <v>475</v>
      </c>
      <c r="AK24" s="1508" t="s">
        <v>517</v>
      </c>
      <c r="AL24" s="1508" t="s">
        <v>475</v>
      </c>
      <c r="AP24" s="1508" t="s">
        <v>475</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45409.51744212963</v>
      </c>
      <c r="W32" s="2265"/>
      <c r="X32" s="2265"/>
      <c r="Y32" s="2265"/>
      <c r="Z32" s="2265"/>
      <c r="AA32" s="2265"/>
      <c r="AB32" s="2265"/>
      <c r="AC32" s="327"/>
      <c r="AD32" s="2265" t="str">
        <f>IF(TITLE_DATE_PR_CHANGE="",IF(TITLE_DATE_PR="","",TITLE_DATE_PR),TITLE_DATE_PR_CHANGE)</f>
        <v>45409.51744212963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569</v>
      </c>
      <c r="W33" s="2252"/>
      <c r="X33" s="2252"/>
      <c r="Y33" s="2252"/>
      <c r="Z33" s="2252"/>
      <c r="AA33" s="2252"/>
      <c r="AB33" s="2252"/>
      <c r="AC33" s="327"/>
      <c r="AD33" s="2252" t="str">
        <f>IF(TITLE_NUMBER_PR_CHANGE="",IF(TITLE_NUMBER_PR="","",TITLE_NUMBER_PR),TITLE_NUMBER_PR_CHANGE)</f>
        <v>569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45409.51744212963</v>
      </c>
      <c r="W36" s="2265"/>
      <c r="X36" s="2265"/>
      <c r="Y36" s="2265"/>
      <c r="Z36" s="2265"/>
      <c r="AA36" s="2265"/>
      <c r="AB36" s="2265"/>
      <c r="AC36" s="327"/>
      <c r="AD36" s="2265" t="str">
        <f>IF(TITLE_DATE_PR_CHANGE="",IF(TITLE_DATE_PR="","",TITLE_DATE_PR),TITLE_DATE_PR_CHANGE)</f>
        <v>45409.51744212963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569</v>
      </c>
      <c r="W37" s="2252"/>
      <c r="X37" s="2252"/>
      <c r="Y37" s="2252"/>
      <c r="Z37" s="2252"/>
      <c r="AA37" s="2252"/>
      <c r="AB37" s="2252"/>
      <c r="AC37" s="327"/>
      <c r="AD37" s="2252" t="str">
        <f>IF(TITLE_NUMBER_PR_CHANGE="",IF(TITLE_NUMBER_PR="","",TITLE_NUMBER_PR),TITLE_NUMBER_PR_CHANGE)</f>
        <v>569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87</v>
      </c>
      <c r="T41" s="2210" t="s">
        <v>518</v>
      </c>
      <c r="U41" s="302"/>
      <c r="V41" s="2275" t="s">
        <v>436</v>
      </c>
      <c r="W41" s="2276"/>
      <c r="X41" s="2276"/>
      <c r="Y41" s="2276"/>
      <c r="Z41" s="2276"/>
      <c r="AA41" s="2276"/>
      <c r="AB41" s="2277"/>
      <c r="AC41" s="2278" t="s">
        <v>437</v>
      </c>
      <c r="AD41" s="2329" t="s">
        <v>519</v>
      </c>
      <c r="AE41" s="2292"/>
      <c r="AF41" s="2292"/>
      <c r="AG41" s="2330"/>
      <c r="AH41" s="2329" t="s">
        <v>520</v>
      </c>
      <c r="AI41" s="2292"/>
      <c r="AJ41" s="2292"/>
      <c r="AK41" s="2330"/>
      <c r="AL41" s="2329" t="s">
        <v>521</v>
      </c>
      <c r="AM41" s="2292"/>
      <c r="AN41" s="2292"/>
      <c r="AO41" s="2330"/>
      <c r="AP41" s="2329" t="s">
        <v>522</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525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444</v>
      </c>
      <c r="F44" s="1365" t="s">
        <v>445</v>
      </c>
      <c r="G44" s="1365" t="s">
        <v>446</v>
      </c>
      <c r="H44" s="1365" t="s">
        <v>447</v>
      </c>
      <c r="I44" s="1365" t="s">
        <v>448</v>
      </c>
      <c r="J44" s="1365" t="s">
        <v>449</v>
      </c>
      <c r="K44" s="1365" t="s">
        <v>450</v>
      </c>
      <c r="L44" s="1365" t="s">
        <v>425</v>
      </c>
      <c r="Q44" s="292"/>
      <c r="R44" s="377"/>
      <c r="S44" s="2274"/>
      <c r="T44" s="2210"/>
      <c r="U44" s="303"/>
      <c r="V44" s="1449" t="s">
        <v>484</v>
      </c>
      <c r="W44" s="1449" t="s">
        <v>485</v>
      </c>
      <c r="X44" s="1449" t="s">
        <v>484</v>
      </c>
      <c r="Y44" s="1449" t="s">
        <v>485</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1</v>
      </c>
      <c r="T46" s="299" t="s">
        <v>121</v>
      </c>
      <c r="U46" s="301"/>
      <c r="V46" s="2244"/>
      <c r="W46" s="2244"/>
      <c r="X46" s="2244"/>
      <c r="Y46" s="2244"/>
      <c r="Z46" s="2244"/>
      <c r="AA46" s="2244"/>
      <c r="AB46" s="2244"/>
      <c r="AC46" s="2245"/>
      <c r="AD46" s="2243" t="str">
        <f>INDEX(PT_DIFFERENTIATION_NTAR,MATCH(A46,PT_DIFFERENTIATION_NTAR_ID,0))</f>
        <v>тариф на подключаемую нагрузку водопроводной сети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1.1</v>
      </c>
      <c r="T47" s="309" t="s">
        <v>406</v>
      </c>
      <c r="U47" s="301"/>
      <c r="V47" s="2244"/>
      <c r="W47" s="2244"/>
      <c r="X47" s="2244"/>
      <c r="Y47" s="2244"/>
      <c r="Z47" s="2244"/>
      <c r="AA47" s="2244"/>
      <c r="AB47" s="2244"/>
      <c r="AC47" s="2245"/>
      <c r="AD47" s="2243" t="str">
        <f>INDEX(PT_DIFFERENTIATION_TER,MATCH(B47,PT_DIFFERENTIATION_TER_ID,0))</f>
        <v>без дифференциации</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1.1.1</v>
      </c>
      <c r="T48" s="310" t="s">
        <v>487</v>
      </c>
      <c r="U48" s="301"/>
      <c r="V48" s="2244"/>
      <c r="W48" s="2244"/>
      <c r="X48" s="2244"/>
      <c r="Y48" s="2244"/>
      <c r="Z48" s="2244"/>
      <c r="AA48" s="2244"/>
      <c r="AB48" s="2244"/>
      <c r="AC48" s="2245"/>
      <c r="AD48" s="2243" t="str">
        <f>INDEX(PT_DIFFERENTIATION_CS,MATCH(C48,PT_DIFFERENTIATION_CS_ID,0))</f>
        <v>без дифференциации</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249</v>
      </c>
      <c r="B50" s="1344" t="s">
        <v>250</v>
      </c>
      <c r="C50" s="1344" t="s">
        <v>251</v>
      </c>
      <c r="D50" s="1344" t="s">
        <v>526</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526</v>
      </c>
      <c r="E52" s="2260"/>
      <c r="F52" s="2260"/>
      <c r="G52" s="2260"/>
      <c r="H52" s="2260"/>
      <c r="I52" s="2287"/>
      <c r="J52" s="2287"/>
      <c r="K52" s="2257" t="str">
        <f>S48&amp;".1"</f>
        <v>1.1.1.1</v>
      </c>
      <c r="L52" s="1365"/>
      <c r="P52" s="2258"/>
      <c r="Q52" s="2258"/>
      <c r="R52" s="358">
        <v>1</v>
      </c>
      <c r="S52" s="2342" t="str">
        <f>$K52</f>
        <v>1.1.1.1</v>
      </c>
      <c r="T52" s="2361" t="s">
        <v>527</v>
      </c>
      <c r="U52" s="301"/>
      <c r="V52" s="752"/>
      <c r="W52" s="1258"/>
      <c r="X52" s="752"/>
      <c r="Y52" s="1258"/>
      <c r="Z52" s="1735"/>
      <c r="AA52" s="1460" t="s">
        <v>65</v>
      </c>
      <c r="AB52" s="1735"/>
      <c r="AC52" s="1460" t="s">
        <v>65</v>
      </c>
      <c r="AD52" s="2186" t="s">
        <v>19</v>
      </c>
      <c r="AE52" s="2327"/>
      <c r="AF52" s="2206">
        <v>1</v>
      </c>
      <c r="AG52" s="2802" t="s">
        <v>28</v>
      </c>
      <c r="AH52" s="2108" t="s">
        <v>19</v>
      </c>
      <c r="AI52" s="2327"/>
      <c r="AJ52" s="2206">
        <v>1</v>
      </c>
      <c r="AK52" s="2803" t="s">
        <v>28</v>
      </c>
      <c r="AL52" s="2108" t="s">
        <v>19</v>
      </c>
      <c r="AM52" s="2193"/>
      <c r="AN52" s="2206">
        <v>1</v>
      </c>
      <c r="AO52" s="2804" t="s">
        <v>28</v>
      </c>
      <c r="AP52" s="2359" t="s">
        <v>19</v>
      </c>
      <c r="AQ52" s="312"/>
      <c r="AR52" s="1464">
        <v>1</v>
      </c>
      <c r="AS52" s="2805" t="s">
        <v>28</v>
      </c>
      <c r="AT52" s="752">
        <v>56.7</v>
      </c>
      <c r="AU52" s="1258">
        <v>47.25</v>
      </c>
      <c r="AV52" s="752"/>
      <c r="AW52" s="1258"/>
      <c r="AX52" s="2603">
        <v>45658.54042824074</v>
      </c>
      <c r="AY52" s="1460" t="s">
        <v>65</v>
      </c>
      <c r="AZ52" s="2603">
        <v>46022.54050925926</v>
      </c>
      <c r="BA52" s="1460" t="s">
        <v>65</v>
      </c>
      <c r="BB52" s="1349"/>
      <c r="BC52" s="2254" t="s">
        <v>512</v>
      </c>
      <c r="BE52" s="501"/>
      <c r="BF52" s="501" t="str">
        <f>IF(T52="","",T52)</f>
        <v>централизованные системы холодного водоснабжения г. Горно-Алтайска</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802" t="s">
        <v>28</v>
      </c>
      <c r="AH53" s="2108"/>
      <c r="AI53" s="2327"/>
      <c r="AJ53" s="2206"/>
      <c r="AK53" s="2803" t="s">
        <v>28</v>
      </c>
      <c r="AL53" s="2108"/>
      <c r="AM53" s="2201"/>
      <c r="AN53" s="2206"/>
      <c r="AO53" s="2804" t="s">
        <v>28</v>
      </c>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802" t="s">
        <v>28</v>
      </c>
      <c r="AH54" s="2108"/>
      <c r="AI54" s="2327"/>
      <c r="AJ54" s="2206"/>
      <c r="AK54" s="2803" t="s">
        <v>28</v>
      </c>
      <c r="AL54" s="2108"/>
      <c r="AM54" s="317"/>
      <c r="AN54" s="1501"/>
      <c r="AO54" s="1501" t="s">
        <v>514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802" t="s">
        <v>28</v>
      </c>
      <c r="AH55" s="2108"/>
      <c r="AI55" s="295"/>
      <c r="AJ55" s="416"/>
      <c r="AK55" s="314" t="s">
        <v>515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-нет</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45658.54042824074-46022.54050925926</v>
      </c>
      <c r="AV56" s="1394"/>
      <c r="AW56" s="1395" t="str">
        <f>AZ52&amp;"-"&amp;BB52</f>
        <v>46022.54050925926-</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526</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526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851" customFormat="1" customHeight="1" ht="21">
      <c r="A63" s="1364" t="s">
        <v>254</v>
      </c>
      <c r="B63" s="1364"/>
      <c r="C63" s="1364"/>
      <c r="D63" s="1364"/>
      <c r="E63" s="2259" t="s">
        <v>108</v>
      </c>
      <c r="F63" s="1364"/>
      <c r="G63" s="1364"/>
      <c r="H63" s="1364"/>
      <c r="I63" s="1364"/>
      <c r="J63" s="1364"/>
      <c r="K63" s="1364"/>
      <c r="L63" s="1370"/>
      <c r="M63" s="1366"/>
      <c r="N63" s="1366"/>
      <c r="O63" s="1366"/>
      <c r="P63" s="1777"/>
      <c r="Q63" s="1684"/>
      <c r="R63" s="356"/>
      <c r="S63" s="2274" t="str">
        <f>INDEX(PT_DIFFERENTIATION_NUM_NTAR,MATCH(A63,PT_DIFFERENTIATION_NTAR_ID,0))</f>
        <v>2</v>
      </c>
      <c r="T63" s="1526" t="s">
        <v>121</v>
      </c>
      <c r="U63" s="301"/>
      <c r="V63" s="2244"/>
      <c r="W63" s="2244"/>
      <c r="X63" s="2244"/>
      <c r="Y63" s="2244"/>
      <c r="Z63" s="2244"/>
      <c r="AA63" s="2244"/>
      <c r="AB63" s="2244"/>
      <c r="AC63" s="2245"/>
      <c r="AD63" s="2243" t="str">
        <f>INDEX(PT_DIFFERENTIATION_NTAR,MATCH(A63,PT_DIFFERENTIATION_NTAR_ID,0))</f>
        <v>тарифы на протяженность водопроводной сети </v>
      </c>
      <c r="AE63" s="2244"/>
      <c r="AF63" s="2244"/>
      <c r="AG63" s="2244"/>
      <c r="AH63" s="2244"/>
      <c r="AI63" s="2244"/>
      <c r="AJ63" s="2244"/>
      <c r="AK63" s="2244"/>
      <c r="AL63" s="2244"/>
      <c r="AM63" s="2244"/>
      <c r="AN63" s="2244"/>
      <c r="AO63" s="2244"/>
      <c r="AP63" s="2244"/>
      <c r="AQ63" s="2244"/>
      <c r="AR63" s="2244"/>
      <c r="AS63" s="2244"/>
      <c r="AT63" s="2244"/>
      <c r="AU63" s="2244"/>
      <c r="AV63" s="2244"/>
      <c r="AW63" s="2244"/>
      <c r="AX63" s="2244"/>
      <c r="AY63" s="2244"/>
      <c r="AZ63" s="2244"/>
      <c r="BA63" s="2244"/>
      <c r="BB63" s="2245"/>
      <c r="BC63"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D63" s="1643"/>
      <c r="BE63" s="1625"/>
      <c r="BF63" s="1625" t="str">
        <f>IF(T63="","",T63)</f>
        <v>Наименование тарифа</v>
      </c>
      <c r="BG63" s="1625"/>
      <c r="BH63" s="1625"/>
      <c r="BI63" s="1636">
        <v>0</v>
      </c>
    </row>
    <row s="1851" customFormat="1" customHeight="1" ht="21">
      <c r="A64" s="1364"/>
      <c r="B64" s="1364" t="s">
        <v>255</v>
      </c>
      <c r="C64" s="1364"/>
      <c r="D64" s="1364"/>
      <c r="E64" s="2260">
        <v>1</v>
      </c>
      <c r="F64" s="2259">
        <v>1</v>
      </c>
      <c r="G64" s="1364"/>
      <c r="H64" s="1364"/>
      <c r="I64" s="1364"/>
      <c r="J64" s="1364"/>
      <c r="K64" s="1364"/>
      <c r="L64" s="1370"/>
      <c r="M64" s="1366"/>
      <c r="N64" s="1366"/>
      <c r="O64" s="1366"/>
      <c r="P64" s="2608"/>
      <c r="Q64" s="1412"/>
      <c r="R64" s="354"/>
      <c r="S64" s="2274" t="str">
        <f>INDEX(PT_DIFFERENTIATION_NUM_TER,MATCH(B64,PT_DIFFERENTIATION_TER_ID,0))</f>
        <v>2.1</v>
      </c>
      <c r="T64" s="1523" t="s">
        <v>406</v>
      </c>
      <c r="U64" s="301"/>
      <c r="V64" s="2244"/>
      <c r="W64" s="2244"/>
      <c r="X64" s="2244"/>
      <c r="Y64" s="2244"/>
      <c r="Z64" s="2244"/>
      <c r="AA64" s="2244"/>
      <c r="AB64" s="2244"/>
      <c r="AC64" s="2245"/>
      <c r="AD64" s="2243" t="str">
        <f>INDEX(PT_DIFFERENTIATION_TER,MATCH(B64,PT_DIFFERENTIATION_TER_ID,0))</f>
        <v>без дифференциации</v>
      </c>
      <c r="AE64" s="2244"/>
      <c r="AF64" s="2244"/>
      <c r="AG64" s="2244"/>
      <c r="AH64" s="2244"/>
      <c r="AI64" s="2244"/>
      <c r="AJ64" s="2244"/>
      <c r="AK64" s="2244"/>
      <c r="AL64" s="2244"/>
      <c r="AM64" s="2244"/>
      <c r="AN64" s="2244"/>
      <c r="AO64" s="2244"/>
      <c r="AP64" s="2244"/>
      <c r="AQ64" s="2244"/>
      <c r="AR64" s="2244"/>
      <c r="AS64" s="2244"/>
      <c r="AT64" s="2244"/>
      <c r="AU64" s="2244"/>
      <c r="AV64" s="2244"/>
      <c r="AW64" s="2244"/>
      <c r="AX64" s="2244"/>
      <c r="AY64" s="2244"/>
      <c r="AZ64" s="2244"/>
      <c r="BA64" s="2244"/>
      <c r="BB64" s="2245"/>
      <c r="BC64" s="1259" t="s">
        <v>407</v>
      </c>
      <c r="BD64" s="1643"/>
      <c r="BE64" s="1625"/>
      <c r="BF64" s="1625" t="str">
        <f>IF(T64="","",T64)</f>
        <v>Территория действия тарифа</v>
      </c>
      <c r="BG64" s="1625"/>
      <c r="BH64" s="1625"/>
      <c r="BI64" s="1636">
        <v>0</v>
      </c>
    </row>
    <row s="1851" customFormat="1" customHeight="1" ht="42">
      <c r="A65" s="1364"/>
      <c r="B65" s="1364"/>
      <c r="C65" s="1364" t="s">
        <v>256</v>
      </c>
      <c r="D65" s="1364"/>
      <c r="E65" s="2260">
        <v>1</v>
      </c>
      <c r="F65" s="2260"/>
      <c r="G65" s="2259">
        <v>1</v>
      </c>
      <c r="H65" s="1364"/>
      <c r="I65" s="1364"/>
      <c r="J65" s="1364"/>
      <c r="K65" s="1364"/>
      <c r="L65" s="1370"/>
      <c r="M65" s="1366"/>
      <c r="N65" s="1366"/>
      <c r="O65" s="1366"/>
      <c r="P65" s="1413"/>
      <c r="Q65" s="1412"/>
      <c r="R65" s="354"/>
      <c r="S65" s="2274" t="str">
        <f>INDEX(PT_DIFFERENTIATION_NUM_CS,MATCH(C65,PT_DIFFERENTIATION_CS_ID,0))</f>
        <v>2.1.1</v>
      </c>
      <c r="T65" s="310" t="s">
        <v>487</v>
      </c>
      <c r="U65" s="301"/>
      <c r="V65" s="2244"/>
      <c r="W65" s="2244"/>
      <c r="X65" s="2244"/>
      <c r="Y65" s="2244"/>
      <c r="Z65" s="2244"/>
      <c r="AA65" s="2244"/>
      <c r="AB65" s="2244"/>
      <c r="AC65" s="2245"/>
      <c r="AD65" s="2243" t="str">
        <f>INDEX(PT_DIFFERENTIATION_CS,MATCH(C65,PT_DIFFERENTIATION_CS_ID,0))</f>
        <v>без дифференциации</v>
      </c>
      <c r="AE65" s="2244"/>
      <c r="AF65" s="2244"/>
      <c r="AG65" s="2244"/>
      <c r="AH65" s="2244"/>
      <c r="AI65" s="2244"/>
      <c r="AJ65" s="2244"/>
      <c r="AK65" s="2244"/>
      <c r="AL65" s="2244"/>
      <c r="AM65" s="2244"/>
      <c r="AN65" s="2244"/>
      <c r="AO65" s="2244"/>
      <c r="AP65" s="2244"/>
      <c r="AQ65" s="2244"/>
      <c r="AR65" s="2244"/>
      <c r="AS65" s="2244"/>
      <c r="AT65" s="2244"/>
      <c r="AU65" s="2244"/>
      <c r="AV65" s="2244"/>
      <c r="AW65" s="2244"/>
      <c r="AX65" s="2244"/>
      <c r="AY65" s="2244"/>
      <c r="AZ65" s="2244"/>
      <c r="BA65" s="2244"/>
      <c r="BB65" s="2245"/>
      <c r="BC65" s="1259" t="s">
        <v>488</v>
      </c>
      <c r="BD65" s="1643"/>
      <c r="BE65" s="1625"/>
      <c r="BF65" s="1625" t="str">
        <f>IF(T65="","",T65)</f>
        <v>Наименование централизованной системы холодного водоснабжения</v>
      </c>
      <c r="BG65" s="1625"/>
      <c r="BH65" s="1625"/>
      <c r="BI65" s="1636">
        <v>0</v>
      </c>
    </row>
    <row s="623" customFormat="1" customHeight="1" ht="14.25">
      <c r="A66" s="1344"/>
      <c r="B66" s="1344"/>
      <c r="C66" s="1344"/>
      <c r="D66" s="1344"/>
      <c r="E66" s="2260">
        <v>1</v>
      </c>
      <c r="F66" s="2260"/>
      <c r="G66" s="2260"/>
      <c r="H66" s="2259">
        <v>1</v>
      </c>
      <c r="I66" s="1344"/>
      <c r="J66" s="1344"/>
      <c r="K66" s="1344"/>
      <c r="L66" s="1546"/>
      <c r="M66" s="1316"/>
      <c r="N66" s="1316"/>
      <c r="O66" s="1316"/>
      <c r="P66" s="1498"/>
      <c r="Q66" s="1499"/>
      <c r="R66" s="358"/>
      <c r="S66" s="2305"/>
      <c r="T66" s="1500"/>
      <c r="U66" s="1385"/>
      <c r="V66" s="2298"/>
      <c r="W66" s="2298"/>
      <c r="X66" s="2298"/>
      <c r="Y66" s="2298"/>
      <c r="Z66" s="2298"/>
      <c r="AA66" s="2298"/>
      <c r="AB66" s="2298"/>
      <c r="AC66" s="2299"/>
      <c r="AD66" s="2297"/>
      <c r="AE66" s="2298"/>
      <c r="AF66" s="2298"/>
      <c r="AG66" s="2298"/>
      <c r="AH66" s="2298"/>
      <c r="AI66" s="2298"/>
      <c r="AJ66" s="2298"/>
      <c r="AK66" s="2298"/>
      <c r="AL66" s="2298"/>
      <c r="AM66" s="2298"/>
      <c r="AN66" s="2298"/>
      <c r="AO66" s="2298"/>
      <c r="AP66" s="2298"/>
      <c r="AQ66" s="2298"/>
      <c r="AR66" s="2298"/>
      <c r="AS66" s="2298"/>
      <c r="AT66" s="2298"/>
      <c r="AU66" s="2298"/>
      <c r="AV66" s="2298"/>
      <c r="AW66" s="2298"/>
      <c r="AX66" s="2298"/>
      <c r="AY66" s="2298"/>
      <c r="AZ66" s="2298"/>
      <c r="BA66" s="2298"/>
      <c r="BB66" s="2299"/>
      <c r="BC66" s="1386" t="s">
        <v>411</v>
      </c>
      <c r="BD66" s="1643"/>
      <c r="BE66" s="1625"/>
      <c r="BF66" s="1625" t="str">
        <f>IF(T66="","",T66)</f>
        <v/>
      </c>
      <c r="BG66" s="1625"/>
      <c r="BH66" s="1625"/>
      <c r="BI66" s="1643">
        <v>0</v>
      </c>
    </row>
    <row s="623" customFormat="1" customHeight="1" ht="14.25">
      <c r="A67" s="1344"/>
      <c r="B67" s="1344"/>
      <c r="C67" s="1344"/>
      <c r="D67" s="1344"/>
      <c r="E67" s="2260">
        <v>1</v>
      </c>
      <c r="F67" s="2260"/>
      <c r="G67" s="2260"/>
      <c r="H67" s="2260"/>
      <c r="I67" s="2257" t="str">
        <f>S66&amp;".1"</f>
        <v>.1</v>
      </c>
      <c r="J67" s="1344"/>
      <c r="K67" s="1344"/>
      <c r="L67" s="1546" t="s">
        <v>412</v>
      </c>
      <c r="M67" s="511"/>
      <c r="N67" s="511"/>
      <c r="O67" s="511"/>
      <c r="P67" s="2375">
        <v>1</v>
      </c>
      <c r="Q67" s="2375"/>
      <c r="R67" s="357"/>
      <c r="S67" s="2305"/>
      <c r="T67" s="1384"/>
      <c r="U67" s="1385"/>
      <c r="V67" s="2298"/>
      <c r="W67" s="2298"/>
      <c r="X67" s="2298"/>
      <c r="Y67" s="2298"/>
      <c r="Z67" s="2298"/>
      <c r="AA67" s="2298"/>
      <c r="AB67" s="2298"/>
      <c r="AC67" s="2299"/>
      <c r="AD67" s="2297"/>
      <c r="AE67" s="2298"/>
      <c r="AF67" s="2298"/>
      <c r="AG67" s="2298"/>
      <c r="AH67" s="2298"/>
      <c r="AI67" s="2298"/>
      <c r="AJ67" s="2298"/>
      <c r="AK67" s="2298"/>
      <c r="AL67" s="2298"/>
      <c r="AM67" s="2298"/>
      <c r="AN67" s="2298"/>
      <c r="AO67" s="2298"/>
      <c r="AP67" s="2298"/>
      <c r="AQ67" s="2298"/>
      <c r="AR67" s="2298"/>
      <c r="AS67" s="2298"/>
      <c r="AT67" s="2298"/>
      <c r="AU67" s="2298"/>
      <c r="AV67" s="2298"/>
      <c r="AW67" s="2298"/>
      <c r="AX67" s="2298"/>
      <c r="AY67" s="2298"/>
      <c r="AZ67" s="2298"/>
      <c r="BA67" s="2298"/>
      <c r="BB67" s="2299"/>
      <c r="BC67" s="1386"/>
      <c r="BD67" s="1643"/>
      <c r="BE67" s="1625"/>
      <c r="BF67" s="1625" t="str">
        <f>IF(T67="","",T67)</f>
        <v/>
      </c>
      <c r="BG67" s="1625"/>
      <c r="BH67" s="1625"/>
      <c r="BI67" s="1643">
        <v>0</v>
      </c>
    </row>
    <row s="623" customFormat="1" customHeight="1" ht="14.25">
      <c r="A68" s="1344"/>
      <c r="B68" s="1344"/>
      <c r="C68" s="1344"/>
      <c r="D68" s="1344"/>
      <c r="E68" s="2260">
        <v>1</v>
      </c>
      <c r="F68" s="2260"/>
      <c r="G68" s="2260"/>
      <c r="H68" s="2260"/>
      <c r="I68" s="2287"/>
      <c r="J68" s="2257" t="str">
        <f>S66&amp;".1"</f>
        <v>.1</v>
      </c>
      <c r="K68" s="1344"/>
      <c r="L68" s="1546"/>
      <c r="M68" s="511"/>
      <c r="N68" s="511"/>
      <c r="O68" s="511"/>
      <c r="P68" s="2375"/>
      <c r="Q68" s="2375">
        <v>1</v>
      </c>
      <c r="R68" s="358"/>
      <c r="S68" s="2305"/>
      <c r="T68" s="1400"/>
      <c r="U68" s="1385"/>
      <c r="V68" s="2298"/>
      <c r="W68" s="2298"/>
      <c r="X68" s="2298"/>
      <c r="Y68" s="2298"/>
      <c r="Z68" s="2298"/>
      <c r="AA68" s="2298"/>
      <c r="AB68" s="2298"/>
      <c r="AC68" s="2299"/>
      <c r="AD68" s="2297"/>
      <c r="AE68" s="2298"/>
      <c r="AF68" s="2298"/>
      <c r="AG68" s="2298"/>
      <c r="AH68" s="2298"/>
      <c r="AI68" s="2298"/>
      <c r="AJ68" s="2298"/>
      <c r="AK68" s="2298"/>
      <c r="AL68" s="2298"/>
      <c r="AM68" s="2298"/>
      <c r="AN68" s="2298"/>
      <c r="AO68" s="2298"/>
      <c r="AP68" s="2298"/>
      <c r="AQ68" s="2298"/>
      <c r="AR68" s="2298"/>
      <c r="AS68" s="2298"/>
      <c r="AT68" s="2298"/>
      <c r="AU68" s="2298"/>
      <c r="AV68" s="2298"/>
      <c r="AW68" s="2298"/>
      <c r="AX68" s="2298"/>
      <c r="AY68" s="2298"/>
      <c r="AZ68" s="2298"/>
      <c r="BA68" s="2298"/>
      <c r="BB68" s="2299"/>
      <c r="BC68" s="1386"/>
      <c r="BD68" s="1643"/>
      <c r="BE68" s="1625"/>
      <c r="BF68" s="1625" t="str">
        <f>IF(T68="","",T68)</f>
        <v/>
      </c>
      <c r="BG68" s="1625"/>
      <c r="BH68" s="1625"/>
      <c r="BI68" s="1643">
        <v>0</v>
      </c>
    </row>
    <row s="1851" customFormat="1" customHeight="1" ht="132">
      <c r="A69" s="1364"/>
      <c r="B69" s="1364"/>
      <c r="C69" s="1364"/>
      <c r="D69" s="1364"/>
      <c r="E69" s="2260">
        <v>1</v>
      </c>
      <c r="F69" s="2260"/>
      <c r="G69" s="2260"/>
      <c r="H69" s="2260"/>
      <c r="I69" s="2287"/>
      <c r="J69" s="2287"/>
      <c r="K69" s="2257" t="str">
        <f>S65&amp;".1"</f>
        <v>2.1.1.1</v>
      </c>
      <c r="L69" s="1370"/>
      <c r="M69" s="1777"/>
      <c r="N69" s="1777"/>
      <c r="O69" s="1777"/>
      <c r="P69" s="2375"/>
      <c r="Q69" s="2375"/>
      <c r="R69" s="2348">
        <v>1</v>
      </c>
      <c r="S69" s="2342" t="str">
        <f>$K69</f>
        <v>2.1.1.1</v>
      </c>
      <c r="T69" s="2361" t="s">
        <v>527</v>
      </c>
      <c r="U69" s="301"/>
      <c r="V69" s="752"/>
      <c r="W69" s="1258"/>
      <c r="X69" s="752"/>
      <c r="Y69" s="1258"/>
      <c r="Z69" s="2603"/>
      <c r="AA69" s="2108" t="s">
        <v>65</v>
      </c>
      <c r="AB69" s="2603"/>
      <c r="AC69" s="2108" t="s">
        <v>65</v>
      </c>
      <c r="AD69" s="2186" t="s">
        <v>19</v>
      </c>
      <c r="AE69" s="2327"/>
      <c r="AF69" s="2438">
        <v>1</v>
      </c>
      <c r="AG69" s="2806" t="s">
        <v>28</v>
      </c>
      <c r="AH69" s="2108" t="s">
        <v>65</v>
      </c>
      <c r="AI69" s="2327"/>
      <c r="AJ69" s="2438">
        <v>1</v>
      </c>
      <c r="AK69" s="2328" t="s">
        <v>528</v>
      </c>
      <c r="AL69" s="2108" t="s">
        <v>19</v>
      </c>
      <c r="AM69" s="2295"/>
      <c r="AN69" s="2438">
        <v>1</v>
      </c>
      <c r="AO69" s="2807" t="s">
        <v>28</v>
      </c>
      <c r="AP69" s="2359" t="s">
        <v>65</v>
      </c>
      <c r="AQ69" s="312"/>
      <c r="AR69" s="2438">
        <v>1</v>
      </c>
      <c r="AS69" s="2577" t="s">
        <v>529</v>
      </c>
      <c r="AT69" s="752"/>
      <c r="AU69" s="1258"/>
      <c r="AV69" s="752">
        <v>3420.89</v>
      </c>
      <c r="AW69" s="1258">
        <v>2850.74</v>
      </c>
      <c r="AX69" s="2603">
        <v>45658.5850462963</v>
      </c>
      <c r="AY69" s="2108" t="s">
        <v>65</v>
      </c>
      <c r="AZ69" s="2603">
        <v>46022.585231481484</v>
      </c>
      <c r="BA69" s="2108" t="s">
        <v>65</v>
      </c>
      <c r="BB69" s="1349"/>
      <c r="BC69" s="2254" t="s">
        <v>512</v>
      </c>
      <c r="BD69" s="1643"/>
      <c r="BE69" s="1625"/>
      <c r="BF69" s="1625" t="str">
        <f>IF(T69="","",T69)</f>
        <v>централизованные системы холодного водоснабжения г. Горно-Алтайска</v>
      </c>
      <c r="BG69" s="1625"/>
      <c r="BH69" s="1625"/>
      <c r="BI69" s="1636">
        <v>0</v>
      </c>
    </row>
    <row customHeight="1" ht="132">
      <c r="A70" s="1364"/>
      <c r="B70" s="1364"/>
      <c r="C70" s="1364"/>
      <c r="D70" s="1364"/>
      <c r="E70" s="2260"/>
      <c r="F70" s="2260"/>
      <c r="G70" s="2260"/>
      <c r="H70" s="2260"/>
      <c r="I70" s="2287"/>
      <c r="J70" s="2287"/>
      <c r="K70" s="2257" t="str">
        <f>S66&amp;".1"</f>
        <v>.1</v>
      </c>
      <c r="L70" s="1370"/>
      <c r="M70" s="1777"/>
      <c r="N70" s="1777"/>
      <c r="O70" s="1777"/>
      <c r="P70" s="2375"/>
      <c r="Q70" s="2375"/>
      <c r="R70" s="2348">
        <v>1</v>
      </c>
      <c r="S70" s="2342" t="str">
        <f>$K70</f>
        <v>.1</v>
      </c>
      <c r="T70" s="2361"/>
      <c r="U70" s="301"/>
      <c r="V70" s="752"/>
      <c r="W70" s="1258"/>
      <c r="X70" s="752"/>
      <c r="Y70" s="1258"/>
      <c r="Z70" s="2603"/>
      <c r="AA70" s="2108" t="s">
        <v>65</v>
      </c>
      <c r="AB70" s="2603"/>
      <c r="AC70" s="2108" t="s">
        <v>65</v>
      </c>
      <c r="AD70" s="2186" t="s">
        <v>65</v>
      </c>
      <c r="AE70" s="2327"/>
      <c r="AF70" s="2438">
        <v>1</v>
      </c>
      <c r="AG70" s="2364"/>
      <c r="AH70" s="2108" t="s">
        <v>65</v>
      </c>
      <c r="AI70" s="2327"/>
      <c r="AJ70" s="2438">
        <v>1</v>
      </c>
      <c r="AK70" s="2328" t="s">
        <v>28</v>
      </c>
      <c r="AL70" s="2108" t="s">
        <v>65</v>
      </c>
      <c r="AM70" s="2295"/>
      <c r="AN70" s="2438">
        <v>1</v>
      </c>
      <c r="AO70" s="2358"/>
      <c r="AP70" s="2359" t="s">
        <v>65</v>
      </c>
      <c r="AQ70" s="684" t="s">
        <v>252</v>
      </c>
      <c r="AR70" s="2438" t="s">
        <v>108</v>
      </c>
      <c r="AS70" s="2577" t="s">
        <v>530</v>
      </c>
      <c r="AT70" s="752"/>
      <c r="AU70" s="1258"/>
      <c r="AV70" s="752">
        <v>4531.73</v>
      </c>
      <c r="AW70" s="1258">
        <v>3776.44</v>
      </c>
      <c r="AX70" s="2603">
        <v>45658</v>
      </c>
      <c r="AY70" s="2108" t="s">
        <v>65</v>
      </c>
      <c r="AZ70" s="2603">
        <v>46022</v>
      </c>
      <c r="BA70" s="2108" t="s">
        <v>65</v>
      </c>
      <c r="BB70" s="1349"/>
      <c r="BC70" s="2254" t="s">
        <v>512</v>
      </c>
      <c r="BD70" s="1643"/>
      <c r="BE70" s="1625"/>
      <c r="BF70" s="1625" t="str">
        <f>IF(T70="","",T70)</f>
        <v/>
      </c>
      <c r="BG70" s="1625"/>
      <c r="BH70" s="1625"/>
      <c r="BI70" s="1636">
        <v>0</v>
      </c>
    </row>
    <row customHeight="1" ht="132">
      <c r="A71" s="1364"/>
      <c r="B71" s="1364"/>
      <c r="C71" s="1364"/>
      <c r="D71" s="1364"/>
      <c r="E71" s="2260"/>
      <c r="F71" s="2260"/>
      <c r="G71" s="2260"/>
      <c r="H71" s="2260"/>
      <c r="I71" s="2287"/>
      <c r="J71" s="2287"/>
      <c r="K71" s="2257" t="str">
        <f>S67&amp;".1"</f>
        <v>.1</v>
      </c>
      <c r="L71" s="1370"/>
      <c r="M71" s="1777"/>
      <c r="N71" s="1777"/>
      <c r="O71" s="1777"/>
      <c r="P71" s="2375"/>
      <c r="Q71" s="2375"/>
      <c r="R71" s="2348">
        <v>1</v>
      </c>
      <c r="S71" s="2342" t="str">
        <f>$K71</f>
        <v>.1</v>
      </c>
      <c r="T71" s="2361"/>
      <c r="U71" s="301"/>
      <c r="V71" s="752"/>
      <c r="W71" s="1258"/>
      <c r="X71" s="752"/>
      <c r="Y71" s="1258"/>
      <c r="Z71" s="2603"/>
      <c r="AA71" s="2108" t="s">
        <v>65</v>
      </c>
      <c r="AB71" s="2603"/>
      <c r="AC71" s="2108" t="s">
        <v>65</v>
      </c>
      <c r="AD71" s="2186" t="s">
        <v>65</v>
      </c>
      <c r="AE71" s="2327"/>
      <c r="AF71" s="2438">
        <v>1</v>
      </c>
      <c r="AG71" s="2364"/>
      <c r="AH71" s="2108" t="s">
        <v>65</v>
      </c>
      <c r="AI71" s="2327"/>
      <c r="AJ71" s="2438">
        <v>1</v>
      </c>
      <c r="AK71" s="2328" t="s">
        <v>28</v>
      </c>
      <c r="AL71" s="2108" t="s">
        <v>65</v>
      </c>
      <c r="AM71" s="2295"/>
      <c r="AN71" s="2438">
        <v>1</v>
      </c>
      <c r="AO71" s="2358"/>
      <c r="AP71" s="2359" t="s">
        <v>65</v>
      </c>
      <c r="AQ71" s="684" t="s">
        <v>252</v>
      </c>
      <c r="AR71" s="2438" t="s">
        <v>89</v>
      </c>
      <c r="AS71" s="2577" t="s">
        <v>531</v>
      </c>
      <c r="AT71" s="752"/>
      <c r="AU71" s="1258"/>
      <c r="AV71" s="752">
        <v>5727.68</v>
      </c>
      <c r="AW71" s="1258">
        <v>4773.07</v>
      </c>
      <c r="AX71" s="2603">
        <v>45658</v>
      </c>
      <c r="AY71" s="2108" t="s">
        <v>65</v>
      </c>
      <c r="AZ71" s="2603">
        <v>46022</v>
      </c>
      <c r="BA71" s="2108" t="s">
        <v>65</v>
      </c>
      <c r="BB71" s="1349"/>
      <c r="BC71" s="2254" t="s">
        <v>512</v>
      </c>
      <c r="BD71" s="1643"/>
      <c r="BE71" s="1625"/>
      <c r="BF71" s="1625" t="str">
        <f>IF(T71="","",T71)</f>
        <v/>
      </c>
      <c r="BG71" s="1625"/>
      <c r="BH71" s="1625"/>
      <c r="BI71" s="1636">
        <v>0</v>
      </c>
    </row>
    <row customHeight="1" ht="132">
      <c r="A72" s="1364"/>
      <c r="B72" s="1364"/>
      <c r="C72" s="1364"/>
      <c r="D72" s="1364"/>
      <c r="E72" s="2260"/>
      <c r="F72" s="2260"/>
      <c r="G72" s="2260"/>
      <c r="H72" s="2260"/>
      <c r="I72" s="2287"/>
      <c r="J72" s="2287"/>
      <c r="K72" s="2257" t="str">
        <f>S68&amp;".1"</f>
        <v>.1</v>
      </c>
      <c r="L72" s="1370"/>
      <c r="M72" s="1777"/>
      <c r="N72" s="1777"/>
      <c r="O72" s="1777"/>
      <c r="P72" s="2375"/>
      <c r="Q72" s="2375"/>
      <c r="R72" s="2348">
        <v>1</v>
      </c>
      <c r="S72" s="2342" t="str">
        <f>$K72</f>
        <v>.1</v>
      </c>
      <c r="T72" s="2361"/>
      <c r="U72" s="301"/>
      <c r="V72" s="752"/>
      <c r="W72" s="1258"/>
      <c r="X72" s="752"/>
      <c r="Y72" s="1258"/>
      <c r="Z72" s="2603"/>
      <c r="AA72" s="2108" t="s">
        <v>65</v>
      </c>
      <c r="AB72" s="2603"/>
      <c r="AC72" s="2108" t="s">
        <v>65</v>
      </c>
      <c r="AD72" s="2186" t="s">
        <v>65</v>
      </c>
      <c r="AE72" s="2327"/>
      <c r="AF72" s="2438">
        <v>1</v>
      </c>
      <c r="AG72" s="2364"/>
      <c r="AH72" s="2108" t="s">
        <v>65</v>
      </c>
      <c r="AI72" s="2327"/>
      <c r="AJ72" s="2438">
        <v>1</v>
      </c>
      <c r="AK72" s="2328" t="s">
        <v>28</v>
      </c>
      <c r="AL72" s="2108" t="s">
        <v>65</v>
      </c>
      <c r="AM72" s="2295"/>
      <c r="AN72" s="2438">
        <v>1</v>
      </c>
      <c r="AO72" s="2358"/>
      <c r="AP72" s="2359" t="s">
        <v>65</v>
      </c>
      <c r="AQ72" s="684" t="s">
        <v>252</v>
      </c>
      <c r="AR72" s="2438" t="s">
        <v>90</v>
      </c>
      <c r="AS72" s="2577" t="s">
        <v>532</v>
      </c>
      <c r="AT72" s="752"/>
      <c r="AU72" s="1258"/>
      <c r="AV72" s="752">
        <v>6838.4</v>
      </c>
      <c r="AW72" s="1258">
        <v>5698.67</v>
      </c>
      <c r="AX72" s="2603">
        <v>45658</v>
      </c>
      <c r="AY72" s="2108" t="s">
        <v>65</v>
      </c>
      <c r="AZ72" s="2603">
        <v>46022</v>
      </c>
      <c r="BA72" s="2108" t="s">
        <v>65</v>
      </c>
      <c r="BB72" s="1349"/>
      <c r="BC72" s="2254" t="s">
        <v>512</v>
      </c>
      <c r="BD72" s="1643"/>
      <c r="BE72" s="1625"/>
      <c r="BF72" s="1625" t="str">
        <f>IF(T72="","",T72)</f>
        <v/>
      </c>
      <c r="BG72" s="1625"/>
      <c r="BH72" s="1625"/>
      <c r="BI72" s="1636">
        <v>0</v>
      </c>
    </row>
    <row customHeight="1" ht="132">
      <c r="A73" s="1364"/>
      <c r="B73" s="1364"/>
      <c r="C73" s="1364"/>
      <c r="D73" s="1364"/>
      <c r="E73" s="2260"/>
      <c r="F73" s="2260"/>
      <c r="G73" s="2260"/>
      <c r="H73" s="2260"/>
      <c r="I73" s="2287"/>
      <c r="J73" s="2287"/>
      <c r="K73" s="2257" t="str">
        <f>S70&amp;".1"</f>
        <v>.1.1</v>
      </c>
      <c r="L73" s="1370"/>
      <c r="M73" s="1777"/>
      <c r="N73" s="1777"/>
      <c r="O73" s="1777"/>
      <c r="P73" s="2375"/>
      <c r="Q73" s="2375"/>
      <c r="R73" s="2348">
        <v>1</v>
      </c>
      <c r="S73" s="2342" t="str">
        <f>$K73</f>
        <v>.1.1</v>
      </c>
      <c r="T73" s="2361"/>
      <c r="U73" s="301"/>
      <c r="V73" s="752"/>
      <c r="W73" s="1258"/>
      <c r="X73" s="752"/>
      <c r="Y73" s="1258"/>
      <c r="Z73" s="2603"/>
      <c r="AA73" s="2108" t="s">
        <v>65</v>
      </c>
      <c r="AB73" s="2603"/>
      <c r="AC73" s="2108" t="s">
        <v>65</v>
      </c>
      <c r="AD73" s="2186" t="s">
        <v>65</v>
      </c>
      <c r="AE73" s="2327"/>
      <c r="AF73" s="2438">
        <v>1</v>
      </c>
      <c r="AG73" s="2364"/>
      <c r="AH73" s="2108" t="s">
        <v>65</v>
      </c>
      <c r="AI73" s="2327"/>
      <c r="AJ73" s="2438">
        <v>1</v>
      </c>
      <c r="AK73" s="2328" t="s">
        <v>28</v>
      </c>
      <c r="AL73" s="2108" t="s">
        <v>65</v>
      </c>
      <c r="AM73" s="2295"/>
      <c r="AN73" s="2438">
        <v>1</v>
      </c>
      <c r="AO73" s="2358"/>
      <c r="AP73" s="2359" t="s">
        <v>65</v>
      </c>
      <c r="AQ73" s="684" t="s">
        <v>252</v>
      </c>
      <c r="AR73" s="2438" t="s">
        <v>109</v>
      </c>
      <c r="AS73" s="2577" t="s">
        <v>533</v>
      </c>
      <c r="AT73" s="752"/>
      <c r="AU73" s="1258"/>
      <c r="AV73" s="752">
        <v>9012.3</v>
      </c>
      <c r="AW73" s="1258">
        <v>7510.25</v>
      </c>
      <c r="AX73" s="2603">
        <v>45658</v>
      </c>
      <c r="AY73" s="2108" t="s">
        <v>65</v>
      </c>
      <c r="AZ73" s="2603">
        <v>46022</v>
      </c>
      <c r="BA73" s="2108" t="s">
        <v>65</v>
      </c>
      <c r="BB73" s="1349"/>
      <c r="BC73" s="2254" t="s">
        <v>512</v>
      </c>
      <c r="BD73" s="1643"/>
      <c r="BE73" s="1625"/>
      <c r="BF73" s="1625" t="str">
        <f>IF(T73="","",T73)</f>
        <v/>
      </c>
      <c r="BG73" s="1625"/>
      <c r="BH73" s="1625"/>
      <c r="BI73" s="1636">
        <v>0</v>
      </c>
    </row>
    <row customHeight="1" ht="132">
      <c r="A74" s="1364"/>
      <c r="B74" s="1364"/>
      <c r="C74" s="1364"/>
      <c r="D74" s="1364"/>
      <c r="E74" s="2260"/>
      <c r="F74" s="2260"/>
      <c r="G74" s="2260"/>
      <c r="H74" s="2260"/>
      <c r="I74" s="2287"/>
      <c r="J74" s="2287"/>
      <c r="K74" s="2257" t="str">
        <f>S71&amp;".1"</f>
        <v>.1.1</v>
      </c>
      <c r="L74" s="1370"/>
      <c r="M74" s="1777"/>
      <c r="N74" s="1777"/>
      <c r="O74" s="1777"/>
      <c r="P74" s="2375"/>
      <c r="Q74" s="2375"/>
      <c r="R74" s="2348">
        <v>1</v>
      </c>
      <c r="S74" s="2342" t="str">
        <f>$K74</f>
        <v>.1.1</v>
      </c>
      <c r="T74" s="2361"/>
      <c r="U74" s="301"/>
      <c r="V74" s="752"/>
      <c r="W74" s="1258"/>
      <c r="X74" s="752"/>
      <c r="Y74" s="1258"/>
      <c r="Z74" s="2603"/>
      <c r="AA74" s="2108" t="s">
        <v>65</v>
      </c>
      <c r="AB74" s="2603"/>
      <c r="AC74" s="2108" t="s">
        <v>65</v>
      </c>
      <c r="AD74" s="2186" t="s">
        <v>65</v>
      </c>
      <c r="AE74" s="2327"/>
      <c r="AF74" s="2438">
        <v>1</v>
      </c>
      <c r="AG74" s="2364"/>
      <c r="AH74" s="2108" t="s">
        <v>65</v>
      </c>
      <c r="AI74" s="2327"/>
      <c r="AJ74" s="2438">
        <v>1</v>
      </c>
      <c r="AK74" s="2328" t="s">
        <v>28</v>
      </c>
      <c r="AL74" s="2108" t="s">
        <v>65</v>
      </c>
      <c r="AM74" s="2295"/>
      <c r="AN74" s="2438">
        <v>1</v>
      </c>
      <c r="AO74" s="2358"/>
      <c r="AP74" s="2359" t="s">
        <v>65</v>
      </c>
      <c r="AQ74" s="684" t="s">
        <v>252</v>
      </c>
      <c r="AR74" s="2438" t="s">
        <v>91</v>
      </c>
      <c r="AS74" s="2577" t="s">
        <v>534</v>
      </c>
      <c r="AT74" s="752"/>
      <c r="AU74" s="1258"/>
      <c r="AV74" s="752">
        <v>8253.77</v>
      </c>
      <c r="AW74" s="1258">
        <v>6878.14</v>
      </c>
      <c r="AX74" s="2603">
        <v>45658</v>
      </c>
      <c r="AY74" s="2108" t="s">
        <v>65</v>
      </c>
      <c r="AZ74" s="2603">
        <v>46022</v>
      </c>
      <c r="BA74" s="2108" t="s">
        <v>65</v>
      </c>
      <c r="BB74" s="1349"/>
      <c r="BC74" s="2254" t="s">
        <v>512</v>
      </c>
      <c r="BD74" s="1643"/>
      <c r="BE74" s="1625"/>
      <c r="BF74" s="1625" t="str">
        <f>IF(T74="","",T74)</f>
        <v/>
      </c>
      <c r="BG74" s="1625"/>
      <c r="BH74" s="1625"/>
      <c r="BI74" s="1636">
        <v>0</v>
      </c>
    </row>
    <row customHeight="1" ht="132">
      <c r="A75" s="1364"/>
      <c r="B75" s="1364"/>
      <c r="C75" s="1364"/>
      <c r="D75" s="1364"/>
      <c r="E75" s="2260"/>
      <c r="F75" s="2260"/>
      <c r="G75" s="2260"/>
      <c r="H75" s="2260"/>
      <c r="I75" s="2287"/>
      <c r="J75" s="2287"/>
      <c r="K75" s="2257" t="str">
        <f>S72&amp;".1"</f>
        <v>.1.1</v>
      </c>
      <c r="L75" s="1370"/>
      <c r="M75" s="1777"/>
      <c r="N75" s="1777"/>
      <c r="O75" s="1777"/>
      <c r="P75" s="2375"/>
      <c r="Q75" s="2375"/>
      <c r="R75" s="2348">
        <v>1</v>
      </c>
      <c r="S75" s="2342" t="str">
        <f>$K75</f>
        <v>.1.1</v>
      </c>
      <c r="T75" s="2361"/>
      <c r="U75" s="301"/>
      <c r="V75" s="752"/>
      <c r="W75" s="1258"/>
      <c r="X75" s="752"/>
      <c r="Y75" s="1258"/>
      <c r="Z75" s="2603"/>
      <c r="AA75" s="2108" t="s">
        <v>65</v>
      </c>
      <c r="AB75" s="2603"/>
      <c r="AC75" s="2108" t="s">
        <v>65</v>
      </c>
      <c r="AD75" s="2186" t="s">
        <v>65</v>
      </c>
      <c r="AE75" s="2327"/>
      <c r="AF75" s="2438">
        <v>1</v>
      </c>
      <c r="AG75" s="2364"/>
      <c r="AH75" s="2108" t="s">
        <v>65</v>
      </c>
      <c r="AI75" s="2327"/>
      <c r="AJ75" s="2438">
        <v>1</v>
      </c>
      <c r="AK75" s="2328" t="s">
        <v>28</v>
      </c>
      <c r="AL75" s="2108" t="s">
        <v>65</v>
      </c>
      <c r="AM75" s="2295"/>
      <c r="AN75" s="2438">
        <v>1</v>
      </c>
      <c r="AO75" s="2358"/>
      <c r="AP75" s="2359" t="s">
        <v>65</v>
      </c>
      <c r="AQ75" s="684" t="s">
        <v>252</v>
      </c>
      <c r="AR75" s="2438" t="s">
        <v>92</v>
      </c>
      <c r="AS75" s="2577" t="s">
        <v>535</v>
      </c>
      <c r="AT75" s="752"/>
      <c r="AU75" s="1258"/>
      <c r="AV75" s="752">
        <v>10959.18</v>
      </c>
      <c r="AW75" s="1258">
        <v>9132.65</v>
      </c>
      <c r="AX75" s="2603">
        <v>45658</v>
      </c>
      <c r="AY75" s="2108" t="s">
        <v>65</v>
      </c>
      <c r="AZ75" s="2603">
        <v>46022</v>
      </c>
      <c r="BA75" s="2108" t="s">
        <v>65</v>
      </c>
      <c r="BB75" s="1349"/>
      <c r="BC75" s="2254" t="s">
        <v>512</v>
      </c>
      <c r="BD75" s="1643"/>
      <c r="BE75" s="1625"/>
      <c r="BF75" s="1625" t="str">
        <f>IF(T75="","",T75)</f>
        <v/>
      </c>
      <c r="BG75" s="1625"/>
      <c r="BH75" s="1625"/>
      <c r="BI75" s="1636">
        <v>0</v>
      </c>
    </row>
    <row s="1851" customFormat="1" customHeight="1" ht="132">
      <c r="A76" s="1364"/>
      <c r="B76" s="1364"/>
      <c r="C76" s="1364"/>
      <c r="D76" s="1364"/>
      <c r="E76" s="2260">
        <v>1</v>
      </c>
      <c r="F76" s="2260"/>
      <c r="G76" s="2260"/>
      <c r="H76" s="2260"/>
      <c r="I76" s="2287"/>
      <c r="J76" s="2287"/>
      <c r="K76" s="2257"/>
      <c r="L76" s="1370"/>
      <c r="M76" s="1777"/>
      <c r="N76" s="1777"/>
      <c r="O76" s="1777"/>
      <c r="P76" s="2375"/>
      <c r="Q76" s="2375"/>
      <c r="R76" s="2348"/>
      <c r="S76" s="2343"/>
      <c r="T76" s="2362"/>
      <c r="U76" s="301"/>
      <c r="V76" s="2808"/>
      <c r="W76" s="2809"/>
      <c r="X76" s="2810"/>
      <c r="Y76" s="2811"/>
      <c r="Z76" s="2812"/>
      <c r="AA76" s="2813"/>
      <c r="AB76" s="2814"/>
      <c r="AC76" s="2815"/>
      <c r="AD76" s="2187"/>
      <c r="AE76" s="2327"/>
      <c r="AF76" s="2438"/>
      <c r="AG76" s="2806" t="s">
        <v>28</v>
      </c>
      <c r="AH76" s="2108"/>
      <c r="AI76" s="2327"/>
      <c r="AJ76" s="2438"/>
      <c r="AK76" s="2328"/>
      <c r="AL76" s="2108"/>
      <c r="AM76" s="2296"/>
      <c r="AN76" s="2438"/>
      <c r="AO76" s="2807" t="s">
        <v>28</v>
      </c>
      <c r="AP76" s="2360"/>
      <c r="AQ76" s="2816"/>
      <c r="AR76" s="2817"/>
      <c r="AS76" s="2818" t="s">
        <v>513</v>
      </c>
      <c r="AT76" s="2819"/>
      <c r="AU76" s="2820"/>
      <c r="AV76" s="2821"/>
      <c r="AW76" s="2822"/>
      <c r="AX76" s="2823"/>
      <c r="AY76" s="2824"/>
      <c r="AZ76" s="2825"/>
      <c r="BA76" s="2826"/>
      <c r="BB76" s="2827"/>
      <c r="BC76" s="2255"/>
      <c r="BD76" s="1643"/>
      <c r="BE76" s="1625"/>
      <c r="BF76" s="1625"/>
      <c r="BG76" s="1625"/>
      <c r="BH76" s="1625"/>
      <c r="BI76" s="1636">
        <v>0</v>
      </c>
    </row>
    <row s="1851" customFormat="1" customHeight="1" ht="132">
      <c r="A77" s="1364"/>
      <c r="B77" s="1364"/>
      <c r="C77" s="1364"/>
      <c r="D77" s="1364"/>
      <c r="E77" s="2260">
        <v>1</v>
      </c>
      <c r="F77" s="2260"/>
      <c r="G77" s="2260"/>
      <c r="H77" s="2260"/>
      <c r="I77" s="2287"/>
      <c r="J77" s="2287"/>
      <c r="K77" s="2257"/>
      <c r="L77" s="1370"/>
      <c r="M77" s="1777"/>
      <c r="N77" s="1777"/>
      <c r="O77" s="1777"/>
      <c r="P77" s="2375"/>
      <c r="Q77" s="2375"/>
      <c r="R77" s="2348"/>
      <c r="S77" s="2343"/>
      <c r="T77" s="2362"/>
      <c r="U77" s="301"/>
      <c r="V77" s="2828"/>
      <c r="W77" s="2829"/>
      <c r="X77" s="2830"/>
      <c r="Y77" s="2831"/>
      <c r="Z77" s="2832"/>
      <c r="AA77" s="2833"/>
      <c r="AB77" s="2834"/>
      <c r="AC77" s="2835"/>
      <c r="AD77" s="2187"/>
      <c r="AE77" s="2327"/>
      <c r="AF77" s="2438"/>
      <c r="AG77" s="2806" t="s">
        <v>28</v>
      </c>
      <c r="AH77" s="2108"/>
      <c r="AI77" s="2327"/>
      <c r="AJ77" s="2438"/>
      <c r="AK77" s="2328"/>
      <c r="AL77" s="2108"/>
      <c r="AM77" s="2836"/>
      <c r="AN77" s="2837"/>
      <c r="AO77" s="2838" t="s">
        <v>514</v>
      </c>
      <c r="AP77" s="2839"/>
      <c r="AQ77" s="2840"/>
      <c r="AR77" s="2841"/>
      <c r="AS77" s="2842"/>
      <c r="AT77" s="2843"/>
      <c r="AU77" s="2844"/>
      <c r="AV77" s="2845"/>
      <c r="AW77" s="2846"/>
      <c r="AX77" s="2847"/>
      <c r="AY77" s="2848"/>
      <c r="AZ77" s="2849"/>
      <c r="BA77" s="2850"/>
      <c r="BB77" s="2851"/>
      <c r="BC77" s="2255"/>
      <c r="BD77" s="1643"/>
      <c r="BE77" s="1625"/>
      <c r="BF77" s="1625"/>
      <c r="BG77" s="1625"/>
      <c r="BH77" s="1625"/>
      <c r="BI77" s="1636">
        <v>0</v>
      </c>
    </row>
    <row customHeight="1" ht="132">
      <c r="A78" s="1364"/>
      <c r="B78" s="1364"/>
      <c r="C78" s="1364"/>
      <c r="D78" s="1364"/>
      <c r="E78" s="2260"/>
      <c r="F78" s="2260"/>
      <c r="G78" s="2260"/>
      <c r="H78" s="2260"/>
      <c r="I78" s="2287"/>
      <c r="J78" s="2287"/>
      <c r="K78" s="2257" t="str">
        <f>S68&amp;".1"</f>
        <v>.1</v>
      </c>
      <c r="L78" s="1370"/>
      <c r="M78" s="1777"/>
      <c r="N78" s="1777"/>
      <c r="O78" s="1777"/>
      <c r="P78" s="2375"/>
      <c r="Q78" s="2375"/>
      <c r="R78" s="2348">
        <v>1</v>
      </c>
      <c r="S78" s="2342" t="str">
        <f>$K78</f>
        <v>.1</v>
      </c>
      <c r="T78" s="2361"/>
      <c r="U78" s="301"/>
      <c r="V78" s="752"/>
      <c r="W78" s="1258"/>
      <c r="X78" s="752"/>
      <c r="Y78" s="1258"/>
      <c r="Z78" s="2603"/>
      <c r="AA78" s="2108" t="s">
        <v>65</v>
      </c>
      <c r="AB78" s="2603"/>
      <c r="AC78" s="2108" t="s">
        <v>65</v>
      </c>
      <c r="AD78" s="2186" t="s">
        <v>65</v>
      </c>
      <c r="AE78" s="2327"/>
      <c r="AF78" s="2438">
        <v>1</v>
      </c>
      <c r="AG78" s="2364"/>
      <c r="AH78" s="2108" t="s">
        <v>65</v>
      </c>
      <c r="AI78" s="684" t="s">
        <v>252</v>
      </c>
      <c r="AJ78" s="2438" t="s">
        <v>108</v>
      </c>
      <c r="AK78" s="2328" t="s">
        <v>536</v>
      </c>
      <c r="AL78" s="2108" t="s">
        <v>19</v>
      </c>
      <c r="AM78" s="2295"/>
      <c r="AN78" s="2438">
        <v>1</v>
      </c>
      <c r="AO78" s="2807" t="s">
        <v>28</v>
      </c>
      <c r="AP78" s="2359" t="s">
        <v>65</v>
      </c>
      <c r="AQ78" s="312"/>
      <c r="AR78" s="2438">
        <v>1</v>
      </c>
      <c r="AS78" s="2577" t="s">
        <v>529</v>
      </c>
      <c r="AT78" s="752"/>
      <c r="AU78" s="1258"/>
      <c r="AV78" s="752">
        <v>3505</v>
      </c>
      <c r="AW78" s="1258">
        <v>2920.83</v>
      </c>
      <c r="AX78" s="2603">
        <v>45658</v>
      </c>
      <c r="AY78" s="2108" t="s">
        <v>65</v>
      </c>
      <c r="AZ78" s="2603">
        <v>46022</v>
      </c>
      <c r="BA78" s="2108" t="s">
        <v>65</v>
      </c>
      <c r="BB78" s="1349"/>
      <c r="BC78" s="2254" t="s">
        <v>512</v>
      </c>
      <c r="BD78" s="1643"/>
      <c r="BE78" s="1625"/>
      <c r="BF78" s="1625" t="str">
        <f>IF(T78="","",T78)</f>
        <v/>
      </c>
      <c r="BG78" s="1625"/>
      <c r="BH78" s="1625"/>
      <c r="BI78" s="1636">
        <v>0</v>
      </c>
    </row>
    <row customHeight="1" ht="132">
      <c r="A79" s="1364"/>
      <c r="B79" s="1364"/>
      <c r="C79" s="1364"/>
      <c r="D79" s="1364"/>
      <c r="E79" s="2260"/>
      <c r="F79" s="2260"/>
      <c r="G79" s="2260"/>
      <c r="H79" s="2260"/>
      <c r="I79" s="2287"/>
      <c r="J79" s="2287"/>
      <c r="K79" s="2257" t="str">
        <f>S74&amp;".1"</f>
        <v>.1.1.1</v>
      </c>
      <c r="L79" s="1370"/>
      <c r="M79" s="1777"/>
      <c r="N79" s="1777"/>
      <c r="O79" s="1777"/>
      <c r="P79" s="2375"/>
      <c r="Q79" s="2375"/>
      <c r="R79" s="2348">
        <v>1</v>
      </c>
      <c r="S79" s="2342" t="str">
        <f>$K79</f>
        <v>.1.1.1</v>
      </c>
      <c r="T79" s="2361"/>
      <c r="U79" s="301"/>
      <c r="V79" s="752"/>
      <c r="W79" s="1258"/>
      <c r="X79" s="752"/>
      <c r="Y79" s="1258"/>
      <c r="Z79" s="2603"/>
      <c r="AA79" s="2108" t="s">
        <v>65</v>
      </c>
      <c r="AB79" s="2603"/>
      <c r="AC79" s="2108" t="s">
        <v>65</v>
      </c>
      <c r="AD79" s="2186" t="s">
        <v>65</v>
      </c>
      <c r="AE79" s="2327"/>
      <c r="AF79" s="2438">
        <v>1</v>
      </c>
      <c r="AG79" s="2364"/>
      <c r="AH79" s="2108" t="s">
        <v>65</v>
      </c>
      <c r="AI79" s="2327"/>
      <c r="AJ79" s="2438">
        <v>1</v>
      </c>
      <c r="AK79" s="2328" t="s">
        <v>28</v>
      </c>
      <c r="AL79" s="2108" t="s">
        <v>65</v>
      </c>
      <c r="AM79" s="2295"/>
      <c r="AN79" s="2438">
        <v>1</v>
      </c>
      <c r="AO79" s="2358"/>
      <c r="AP79" s="2359" t="s">
        <v>65</v>
      </c>
      <c r="AQ79" s="684" t="s">
        <v>252</v>
      </c>
      <c r="AR79" s="2438" t="s">
        <v>108</v>
      </c>
      <c r="AS79" s="2577" t="s">
        <v>530</v>
      </c>
      <c r="AT79" s="752"/>
      <c r="AU79" s="1258"/>
      <c r="AV79" s="752">
        <v>4720.18</v>
      </c>
      <c r="AW79" s="1258">
        <v>3933.48</v>
      </c>
      <c r="AX79" s="2603">
        <v>45658</v>
      </c>
      <c r="AY79" s="2108" t="s">
        <v>65</v>
      </c>
      <c r="AZ79" s="2603">
        <v>46022</v>
      </c>
      <c r="BA79" s="2108" t="s">
        <v>65</v>
      </c>
      <c r="BB79" s="1349"/>
      <c r="BC79" s="2254" t="s">
        <v>512</v>
      </c>
      <c r="BD79" s="1643"/>
      <c r="BE79" s="1625"/>
      <c r="BF79" s="1625" t="str">
        <f>IF(T79="","",T79)</f>
        <v/>
      </c>
      <c r="BG79" s="1625"/>
      <c r="BH79" s="1625"/>
      <c r="BI79" s="1636">
        <v>0</v>
      </c>
    </row>
    <row customHeight="1" ht="132">
      <c r="A80" s="1364"/>
      <c r="B80" s="1364"/>
      <c r="C80" s="1364"/>
      <c r="D80" s="1364"/>
      <c r="E80" s="2260"/>
      <c r="F80" s="2260"/>
      <c r="G80" s="2260"/>
      <c r="H80" s="2260"/>
      <c r="I80" s="2287"/>
      <c r="J80" s="2287"/>
      <c r="K80" s="2257" t="str">
        <f>S76&amp;".1"</f>
        <v>.1</v>
      </c>
      <c r="L80" s="1370"/>
      <c r="M80" s="1777"/>
      <c r="N80" s="1777"/>
      <c r="O80" s="1777"/>
      <c r="P80" s="2375"/>
      <c r="Q80" s="2375"/>
      <c r="R80" s="2348">
        <v>1</v>
      </c>
      <c r="S80" s="2342" t="str">
        <f>$K80</f>
        <v>.1</v>
      </c>
      <c r="T80" s="2361"/>
      <c r="U80" s="301"/>
      <c r="V80" s="752"/>
      <c r="W80" s="1258"/>
      <c r="X80" s="752"/>
      <c r="Y80" s="1258"/>
      <c r="Z80" s="2603"/>
      <c r="AA80" s="2108" t="s">
        <v>65</v>
      </c>
      <c r="AB80" s="2603"/>
      <c r="AC80" s="2108" t="s">
        <v>65</v>
      </c>
      <c r="AD80" s="2186" t="s">
        <v>65</v>
      </c>
      <c r="AE80" s="2327"/>
      <c r="AF80" s="2438">
        <v>1</v>
      </c>
      <c r="AG80" s="2364"/>
      <c r="AH80" s="2108" t="s">
        <v>65</v>
      </c>
      <c r="AI80" s="2327"/>
      <c r="AJ80" s="2438">
        <v>1</v>
      </c>
      <c r="AK80" s="2328" t="s">
        <v>28</v>
      </c>
      <c r="AL80" s="2108" t="s">
        <v>65</v>
      </c>
      <c r="AM80" s="2295"/>
      <c r="AN80" s="2438">
        <v>1</v>
      </c>
      <c r="AO80" s="2358"/>
      <c r="AP80" s="2359" t="s">
        <v>65</v>
      </c>
      <c r="AQ80" s="684" t="s">
        <v>252</v>
      </c>
      <c r="AR80" s="2438" t="s">
        <v>89</v>
      </c>
      <c r="AS80" s="2577" t="s">
        <v>531</v>
      </c>
      <c r="AT80" s="752"/>
      <c r="AU80" s="1258"/>
      <c r="AV80" s="752">
        <v>6300.52</v>
      </c>
      <c r="AW80" s="1258">
        <v>5250.43</v>
      </c>
      <c r="AX80" s="2603">
        <v>45658</v>
      </c>
      <c r="AY80" s="2108" t="s">
        <v>65</v>
      </c>
      <c r="AZ80" s="2603">
        <v>46022</v>
      </c>
      <c r="BA80" s="2108" t="s">
        <v>65</v>
      </c>
      <c r="BB80" s="1349"/>
      <c r="BC80" s="2254" t="s">
        <v>512</v>
      </c>
      <c r="BD80" s="1643"/>
      <c r="BE80" s="1625"/>
      <c r="BF80" s="1625" t="str">
        <f>IF(T80="","",T80)</f>
        <v/>
      </c>
      <c r="BG80" s="1625"/>
      <c r="BH80" s="1625"/>
      <c r="BI80" s="1636">
        <v>0</v>
      </c>
    </row>
    <row customHeight="1" ht="132">
      <c r="A81" s="1364"/>
      <c r="B81" s="1364"/>
      <c r="C81" s="1364"/>
      <c r="D81" s="1364"/>
      <c r="E81" s="2260"/>
      <c r="F81" s="2260"/>
      <c r="G81" s="2260"/>
      <c r="H81" s="2260"/>
      <c r="I81" s="2287"/>
      <c r="J81" s="2287"/>
      <c r="K81" s="2257" t="str">
        <f>S77&amp;".1"</f>
        <v>.1</v>
      </c>
      <c r="L81" s="1370"/>
      <c r="M81" s="1777"/>
      <c r="N81" s="1777"/>
      <c r="O81" s="1777"/>
      <c r="P81" s="2375"/>
      <c r="Q81" s="2375"/>
      <c r="R81" s="2348">
        <v>1</v>
      </c>
      <c r="S81" s="2342" t="str">
        <f>$K81</f>
        <v>.1</v>
      </c>
      <c r="T81" s="2361"/>
      <c r="U81" s="301"/>
      <c r="V81" s="752"/>
      <c r="W81" s="1258"/>
      <c r="X81" s="752"/>
      <c r="Y81" s="1258"/>
      <c r="Z81" s="2603"/>
      <c r="AA81" s="2108" t="s">
        <v>65</v>
      </c>
      <c r="AB81" s="2603"/>
      <c r="AC81" s="2108" t="s">
        <v>65</v>
      </c>
      <c r="AD81" s="2186" t="s">
        <v>65</v>
      </c>
      <c r="AE81" s="2327"/>
      <c r="AF81" s="2438">
        <v>1</v>
      </c>
      <c r="AG81" s="2364"/>
      <c r="AH81" s="2108" t="s">
        <v>65</v>
      </c>
      <c r="AI81" s="2327"/>
      <c r="AJ81" s="2438">
        <v>1</v>
      </c>
      <c r="AK81" s="2328" t="s">
        <v>28</v>
      </c>
      <c r="AL81" s="2108" t="s">
        <v>65</v>
      </c>
      <c r="AM81" s="2295"/>
      <c r="AN81" s="2438">
        <v>1</v>
      </c>
      <c r="AO81" s="2358"/>
      <c r="AP81" s="2359" t="s">
        <v>65</v>
      </c>
      <c r="AQ81" s="684" t="s">
        <v>252</v>
      </c>
      <c r="AR81" s="2438" t="s">
        <v>90</v>
      </c>
      <c r="AS81" s="2577" t="s">
        <v>532</v>
      </c>
      <c r="AT81" s="752"/>
      <c r="AU81" s="1258"/>
      <c r="AV81" s="752">
        <v>7411.24</v>
      </c>
      <c r="AW81" s="1258">
        <v>6176.03</v>
      </c>
      <c r="AX81" s="2603">
        <v>45658</v>
      </c>
      <c r="AY81" s="2108" t="s">
        <v>65</v>
      </c>
      <c r="AZ81" s="2603">
        <v>46022</v>
      </c>
      <c r="BA81" s="2108" t="s">
        <v>65</v>
      </c>
      <c r="BB81" s="1349"/>
      <c r="BC81" s="2254" t="s">
        <v>512</v>
      </c>
      <c r="BD81" s="1643"/>
      <c r="BE81" s="1625"/>
      <c r="BF81" s="1625" t="str">
        <f>IF(T81="","",T81)</f>
        <v/>
      </c>
      <c r="BG81" s="1625"/>
      <c r="BH81" s="1625"/>
      <c r="BI81" s="1636">
        <v>0</v>
      </c>
    </row>
    <row customHeight="1" ht="132">
      <c r="A82" s="1364"/>
      <c r="B82" s="1364"/>
      <c r="C82" s="1364"/>
      <c r="D82" s="1364"/>
      <c r="E82" s="2260"/>
      <c r="F82" s="2260"/>
      <c r="G82" s="2260"/>
      <c r="H82" s="2260"/>
      <c r="I82" s="2287"/>
      <c r="J82" s="2287"/>
      <c r="K82" s="2257" t="str">
        <f>S79&amp;".1"</f>
        <v>.1.1.1.1</v>
      </c>
      <c r="L82" s="1370"/>
      <c r="M82" s="1777"/>
      <c r="N82" s="1777"/>
      <c r="O82" s="1777"/>
      <c r="P82" s="2375"/>
      <c r="Q82" s="2375"/>
      <c r="R82" s="2348">
        <v>1</v>
      </c>
      <c r="S82" s="2342" t="str">
        <f>$K82</f>
        <v>.1.1.1.1</v>
      </c>
      <c r="T82" s="2361"/>
      <c r="U82" s="301"/>
      <c r="V82" s="752"/>
      <c r="W82" s="1258"/>
      <c r="X82" s="752"/>
      <c r="Y82" s="1258"/>
      <c r="Z82" s="2603"/>
      <c r="AA82" s="2108" t="s">
        <v>65</v>
      </c>
      <c r="AB82" s="2603"/>
      <c r="AC82" s="2108" t="s">
        <v>65</v>
      </c>
      <c r="AD82" s="2186" t="s">
        <v>65</v>
      </c>
      <c r="AE82" s="2327"/>
      <c r="AF82" s="2438">
        <v>1</v>
      </c>
      <c r="AG82" s="2364"/>
      <c r="AH82" s="2108" t="s">
        <v>65</v>
      </c>
      <c r="AI82" s="2327"/>
      <c r="AJ82" s="2438">
        <v>1</v>
      </c>
      <c r="AK82" s="2328" t="s">
        <v>28</v>
      </c>
      <c r="AL82" s="2108" t="s">
        <v>65</v>
      </c>
      <c r="AM82" s="2295"/>
      <c r="AN82" s="2438">
        <v>1</v>
      </c>
      <c r="AO82" s="2358"/>
      <c r="AP82" s="2359" t="s">
        <v>65</v>
      </c>
      <c r="AQ82" s="684" t="s">
        <v>252</v>
      </c>
      <c r="AR82" s="2438" t="s">
        <v>109</v>
      </c>
      <c r="AS82" s="2577" t="s">
        <v>533</v>
      </c>
      <c r="AT82" s="752"/>
      <c r="AU82" s="1258"/>
      <c r="AV82" s="752">
        <v>9585</v>
      </c>
      <c r="AW82" s="1258">
        <v>7987.5</v>
      </c>
      <c r="AX82" s="2603">
        <v>45658</v>
      </c>
      <c r="AY82" s="2108" t="s">
        <v>65</v>
      </c>
      <c r="AZ82" s="2603">
        <v>46022</v>
      </c>
      <c r="BA82" s="2108" t="s">
        <v>65</v>
      </c>
      <c r="BB82" s="1349"/>
      <c r="BC82" s="2254" t="s">
        <v>512</v>
      </c>
      <c r="BD82" s="1643"/>
      <c r="BE82" s="1625"/>
      <c r="BF82" s="1625" t="str">
        <f>IF(T82="","",T82)</f>
        <v/>
      </c>
      <c r="BG82" s="1625"/>
      <c r="BH82" s="1625"/>
      <c r="BI82" s="1636">
        <v>0</v>
      </c>
    </row>
    <row customHeight="1" ht="132">
      <c r="A83" s="1364"/>
      <c r="B83" s="1364"/>
      <c r="C83" s="1364"/>
      <c r="D83" s="1364"/>
      <c r="E83" s="2260"/>
      <c r="F83" s="2260"/>
      <c r="G83" s="2260"/>
      <c r="H83" s="2260"/>
      <c r="I83" s="2287"/>
      <c r="J83" s="2287"/>
      <c r="K83" s="2257" t="str">
        <f>S80&amp;".1"</f>
        <v>.1.1</v>
      </c>
      <c r="L83" s="1370"/>
      <c r="M83" s="1777"/>
      <c r="N83" s="1777"/>
      <c r="O83" s="1777"/>
      <c r="P83" s="2375"/>
      <c r="Q83" s="2375"/>
      <c r="R83" s="2348">
        <v>1</v>
      </c>
      <c r="S83" s="2342" t="str">
        <f>$K83</f>
        <v>.1.1</v>
      </c>
      <c r="T83" s="2361"/>
      <c r="U83" s="301"/>
      <c r="V83" s="752"/>
      <c r="W83" s="1258"/>
      <c r="X83" s="752"/>
      <c r="Y83" s="1258"/>
      <c r="Z83" s="2603"/>
      <c r="AA83" s="2108" t="s">
        <v>65</v>
      </c>
      <c r="AB83" s="2603"/>
      <c r="AC83" s="2108" t="s">
        <v>65</v>
      </c>
      <c r="AD83" s="2186" t="s">
        <v>65</v>
      </c>
      <c r="AE83" s="2327"/>
      <c r="AF83" s="2438">
        <v>1</v>
      </c>
      <c r="AG83" s="2364"/>
      <c r="AH83" s="2108" t="s">
        <v>65</v>
      </c>
      <c r="AI83" s="2327"/>
      <c r="AJ83" s="2438">
        <v>1</v>
      </c>
      <c r="AK83" s="2328" t="s">
        <v>28</v>
      </c>
      <c r="AL83" s="2108" t="s">
        <v>65</v>
      </c>
      <c r="AM83" s="2295"/>
      <c r="AN83" s="2438">
        <v>1</v>
      </c>
      <c r="AO83" s="2358"/>
      <c r="AP83" s="2359" t="s">
        <v>65</v>
      </c>
      <c r="AQ83" s="684" t="s">
        <v>252</v>
      </c>
      <c r="AR83" s="2438" t="s">
        <v>91</v>
      </c>
      <c r="AS83" s="2577" t="s">
        <v>534</v>
      </c>
      <c r="AT83" s="752"/>
      <c r="AU83" s="1258"/>
      <c r="AV83" s="752">
        <v>8533.69</v>
      </c>
      <c r="AW83" s="1258">
        <v>7111.41</v>
      </c>
      <c r="AX83" s="2603">
        <v>45658</v>
      </c>
      <c r="AY83" s="2108" t="s">
        <v>65</v>
      </c>
      <c r="AZ83" s="2603">
        <v>46022</v>
      </c>
      <c r="BA83" s="2108" t="s">
        <v>65</v>
      </c>
      <c r="BB83" s="1349"/>
      <c r="BC83" s="2254" t="s">
        <v>512</v>
      </c>
      <c r="BD83" s="1643"/>
      <c r="BE83" s="1625"/>
      <c r="BF83" s="1625" t="str">
        <f>IF(T83="","",T83)</f>
        <v/>
      </c>
      <c r="BG83" s="1625"/>
      <c r="BH83" s="1625"/>
      <c r="BI83" s="1636">
        <v>0</v>
      </c>
    </row>
    <row customHeight="1" ht="132">
      <c r="A84" s="1364"/>
      <c r="B84" s="1364"/>
      <c r="C84" s="1364"/>
      <c r="D84" s="1364"/>
      <c r="E84" s="2260"/>
      <c r="F84" s="2260"/>
      <c r="G84" s="2260"/>
      <c r="H84" s="2260"/>
      <c r="I84" s="2287"/>
      <c r="J84" s="2287"/>
      <c r="K84" s="2257" t="str">
        <f>S81&amp;".1"</f>
        <v>.1.1</v>
      </c>
      <c r="L84" s="1370"/>
      <c r="M84" s="1777"/>
      <c r="N84" s="1777"/>
      <c r="O84" s="1777"/>
      <c r="P84" s="2375"/>
      <c r="Q84" s="2375"/>
      <c r="R84" s="2348">
        <v>1</v>
      </c>
      <c r="S84" s="2342" t="str">
        <f>$K84</f>
        <v>.1.1</v>
      </c>
      <c r="T84" s="2361"/>
      <c r="U84" s="301"/>
      <c r="V84" s="752"/>
      <c r="W84" s="1258"/>
      <c r="X84" s="752"/>
      <c r="Y84" s="1258"/>
      <c r="Z84" s="2603"/>
      <c r="AA84" s="2108" t="s">
        <v>65</v>
      </c>
      <c r="AB84" s="2603"/>
      <c r="AC84" s="2108" t="s">
        <v>65</v>
      </c>
      <c r="AD84" s="2186" t="s">
        <v>65</v>
      </c>
      <c r="AE84" s="2327"/>
      <c r="AF84" s="2438">
        <v>1</v>
      </c>
      <c r="AG84" s="2364"/>
      <c r="AH84" s="2108" t="s">
        <v>65</v>
      </c>
      <c r="AI84" s="2327"/>
      <c r="AJ84" s="2438">
        <v>1</v>
      </c>
      <c r="AK84" s="2328" t="s">
        <v>28</v>
      </c>
      <c r="AL84" s="2108" t="s">
        <v>65</v>
      </c>
      <c r="AM84" s="2295"/>
      <c r="AN84" s="2438">
        <v>1</v>
      </c>
      <c r="AO84" s="2358"/>
      <c r="AP84" s="2359" t="s">
        <v>65</v>
      </c>
      <c r="AQ84" s="684" t="s">
        <v>252</v>
      </c>
      <c r="AR84" s="2438" t="s">
        <v>92</v>
      </c>
      <c r="AS84" s="2577" t="s">
        <v>535</v>
      </c>
      <c r="AT84" s="752"/>
      <c r="AU84" s="1258"/>
      <c r="AV84" s="752">
        <v>11514.66</v>
      </c>
      <c r="AW84" s="1258">
        <v>9595.55</v>
      </c>
      <c r="AX84" s="2603">
        <v>45658</v>
      </c>
      <c r="AY84" s="2108" t="s">
        <v>65</v>
      </c>
      <c r="AZ84" s="2603">
        <v>46022</v>
      </c>
      <c r="BA84" s="2108" t="s">
        <v>65</v>
      </c>
      <c r="BB84" s="1349"/>
      <c r="BC84" s="2254" t="s">
        <v>512</v>
      </c>
      <c r="BD84" s="1643"/>
      <c r="BE84" s="1625"/>
      <c r="BF84" s="1625" t="str">
        <f>IF(T84="","",T84)</f>
        <v/>
      </c>
      <c r="BG84" s="1625"/>
      <c r="BH84" s="1625"/>
      <c r="BI84" s="1636">
        <v>0</v>
      </c>
    </row>
    <row customHeight="1" ht="132">
      <c r="A85" s="1364"/>
      <c r="B85" s="1364"/>
      <c r="C85" s="1364"/>
      <c r="D85" s="1364"/>
      <c r="E85" s="2260"/>
      <c r="F85" s="2260"/>
      <c r="G85" s="2260"/>
      <c r="H85" s="2260"/>
      <c r="I85" s="2287"/>
      <c r="J85" s="2287"/>
      <c r="K85" s="2257"/>
      <c r="L85" s="1370"/>
      <c r="M85" s="1777"/>
      <c r="N85" s="1777"/>
      <c r="O85" s="1777"/>
      <c r="P85" s="2375"/>
      <c r="Q85" s="2375"/>
      <c r="R85" s="2348"/>
      <c r="S85" s="2343"/>
      <c r="T85" s="2362"/>
      <c r="U85" s="301"/>
      <c r="V85" s="2852"/>
      <c r="W85" s="2853"/>
      <c r="X85" s="2854"/>
      <c r="Y85" s="2855"/>
      <c r="Z85" s="2856"/>
      <c r="AA85" s="2857"/>
      <c r="AB85" s="2858"/>
      <c r="AC85" s="2859"/>
      <c r="AD85" s="2187"/>
      <c r="AE85" s="2327"/>
      <c r="AF85" s="2438"/>
      <c r="AG85" s="2364"/>
      <c r="AH85" s="2108"/>
      <c r="AI85" s="2327"/>
      <c r="AJ85" s="2438">
        <v>1</v>
      </c>
      <c r="AK85" s="2328"/>
      <c r="AL85" s="2108"/>
      <c r="AM85" s="2296"/>
      <c r="AN85" s="2438"/>
      <c r="AO85" s="2807" t="s">
        <v>28</v>
      </c>
      <c r="AP85" s="2360"/>
      <c r="AQ85" s="2860"/>
      <c r="AR85" s="2861"/>
      <c r="AS85" s="2862" t="s">
        <v>513</v>
      </c>
      <c r="AT85" s="2863"/>
      <c r="AU85" s="2864"/>
      <c r="AV85" s="2865"/>
      <c r="AW85" s="2866"/>
      <c r="AX85" s="2867"/>
      <c r="AY85" s="2868"/>
      <c r="AZ85" s="2869"/>
      <c r="BA85" s="2870"/>
      <c r="BB85" s="2871"/>
      <c r="BC85" s="2255"/>
      <c r="BD85" s="1643"/>
      <c r="BE85" s="1625"/>
      <c r="BF85" s="1625"/>
      <c r="BG85" s="1625"/>
      <c r="BH85" s="1625"/>
      <c r="BI85" s="1636">
        <v>0</v>
      </c>
    </row>
    <row customHeight="1" ht="132">
      <c r="A86" s="1364"/>
      <c r="B86" s="1364"/>
      <c r="C86" s="1364"/>
      <c r="D86" s="1364"/>
      <c r="E86" s="2260"/>
      <c r="F86" s="2260"/>
      <c r="G86" s="2260"/>
      <c r="H86" s="2260"/>
      <c r="I86" s="2287"/>
      <c r="J86" s="2287"/>
      <c r="K86" s="2257"/>
      <c r="L86" s="1370"/>
      <c r="M86" s="1777"/>
      <c r="N86" s="1777"/>
      <c r="O86" s="1777"/>
      <c r="P86" s="2375"/>
      <c r="Q86" s="2375"/>
      <c r="R86" s="2348"/>
      <c r="S86" s="2343"/>
      <c r="T86" s="2362"/>
      <c r="U86" s="301"/>
      <c r="V86" s="2872"/>
      <c r="W86" s="2873"/>
      <c r="X86" s="2874"/>
      <c r="Y86" s="2875"/>
      <c r="Z86" s="2876"/>
      <c r="AA86" s="2877"/>
      <c r="AB86" s="2878"/>
      <c r="AC86" s="2879"/>
      <c r="AD86" s="2187"/>
      <c r="AE86" s="2327"/>
      <c r="AF86" s="2438"/>
      <c r="AG86" s="2364"/>
      <c r="AH86" s="2108"/>
      <c r="AI86" s="2327"/>
      <c r="AJ86" s="2438">
        <v>1</v>
      </c>
      <c r="AK86" s="2328"/>
      <c r="AL86" s="2108"/>
      <c r="AM86" s="2880"/>
      <c r="AN86" s="2881"/>
      <c r="AO86" s="2882" t="s">
        <v>514</v>
      </c>
      <c r="AP86" s="2883"/>
      <c r="AQ86" s="2884"/>
      <c r="AR86" s="2885"/>
      <c r="AS86" s="2886"/>
      <c r="AT86" s="2887"/>
      <c r="AU86" s="2888"/>
      <c r="AV86" s="2889"/>
      <c r="AW86" s="2890"/>
      <c r="AX86" s="2891"/>
      <c r="AY86" s="2892"/>
      <c r="AZ86" s="2893"/>
      <c r="BA86" s="2894"/>
      <c r="BB86" s="2895"/>
      <c r="BC86" s="2255"/>
      <c r="BD86" s="1643"/>
      <c r="BE86" s="1625"/>
      <c r="BF86" s="1625"/>
      <c r="BG86" s="1625"/>
      <c r="BH86" s="1625"/>
      <c r="BI86" s="1636">
        <v>0</v>
      </c>
    </row>
    <row customHeight="1" ht="132">
      <c r="A87" s="1364"/>
      <c r="B87" s="1364"/>
      <c r="C87" s="1364"/>
      <c r="D87" s="1364"/>
      <c r="E87" s="2260"/>
      <c r="F87" s="2260"/>
      <c r="G87" s="2260"/>
      <c r="H87" s="2260"/>
      <c r="I87" s="2287"/>
      <c r="J87" s="2287"/>
      <c r="K87" s="2257" t="str">
        <f>S77&amp;".1"</f>
        <v>.1</v>
      </c>
      <c r="L87" s="1370"/>
      <c r="M87" s="1777"/>
      <c r="N87" s="1777"/>
      <c r="O87" s="1777"/>
      <c r="P87" s="2375"/>
      <c r="Q87" s="2375"/>
      <c r="R87" s="2348">
        <v>1</v>
      </c>
      <c r="S87" s="2342" t="str">
        <f>$K87</f>
        <v>.1</v>
      </c>
      <c r="T87" s="2361"/>
      <c r="U87" s="301"/>
      <c r="V87" s="752"/>
      <c r="W87" s="1258"/>
      <c r="X87" s="752"/>
      <c r="Y87" s="1258"/>
      <c r="Z87" s="2603"/>
      <c r="AA87" s="2108" t="s">
        <v>65</v>
      </c>
      <c r="AB87" s="2603"/>
      <c r="AC87" s="2108" t="s">
        <v>65</v>
      </c>
      <c r="AD87" s="2186" t="s">
        <v>65</v>
      </c>
      <c r="AE87" s="2327"/>
      <c r="AF87" s="2438">
        <v>1</v>
      </c>
      <c r="AG87" s="2364"/>
      <c r="AH87" s="2108" t="s">
        <v>65</v>
      </c>
      <c r="AI87" s="684" t="s">
        <v>252</v>
      </c>
      <c r="AJ87" s="2438" t="s">
        <v>89</v>
      </c>
      <c r="AK87" s="2328" t="s">
        <v>537</v>
      </c>
      <c r="AL87" s="2108" t="s">
        <v>19</v>
      </c>
      <c r="AM87" s="2295"/>
      <c r="AN87" s="2438">
        <v>1</v>
      </c>
      <c r="AO87" s="2807" t="s">
        <v>28</v>
      </c>
      <c r="AP87" s="2359" t="s">
        <v>65</v>
      </c>
      <c r="AQ87" s="312"/>
      <c r="AR87" s="2438">
        <v>1</v>
      </c>
      <c r="AS87" s="2577" t="s">
        <v>529</v>
      </c>
      <c r="AT87" s="752"/>
      <c r="AU87" s="1258"/>
      <c r="AV87" s="752">
        <v>3874.4</v>
      </c>
      <c r="AW87" s="1258">
        <v>3228.67</v>
      </c>
      <c r="AX87" s="2603">
        <v>45658</v>
      </c>
      <c r="AY87" s="2108" t="s">
        <v>65</v>
      </c>
      <c r="AZ87" s="2603">
        <v>46022</v>
      </c>
      <c r="BA87" s="2108" t="s">
        <v>65</v>
      </c>
      <c r="BB87" s="1349"/>
      <c r="BC87" s="2254" t="s">
        <v>512</v>
      </c>
      <c r="BD87" s="1643"/>
      <c r="BE87" s="1625"/>
      <c r="BF87" s="1625" t="str">
        <f>IF(T87="","",T87)</f>
        <v/>
      </c>
      <c r="BG87" s="1625"/>
      <c r="BH87" s="1625"/>
      <c r="BI87" s="1636">
        <v>0</v>
      </c>
    </row>
    <row customHeight="1" ht="132">
      <c r="A88" s="1364"/>
      <c r="B88" s="1364"/>
      <c r="C88" s="1364"/>
      <c r="D88" s="1364"/>
      <c r="E88" s="2260"/>
      <c r="F88" s="2260"/>
      <c r="G88" s="2260"/>
      <c r="H88" s="2260"/>
      <c r="I88" s="2287"/>
      <c r="J88" s="2287"/>
      <c r="K88" s="2257" t="str">
        <f>S83&amp;".1"</f>
        <v>.1.1.1</v>
      </c>
      <c r="L88" s="1370"/>
      <c r="M88" s="1777"/>
      <c r="N88" s="1777"/>
      <c r="O88" s="1777"/>
      <c r="P88" s="2375"/>
      <c r="Q88" s="2375"/>
      <c r="R88" s="2348">
        <v>1</v>
      </c>
      <c r="S88" s="2342" t="str">
        <f>$K88</f>
        <v>.1.1.1</v>
      </c>
      <c r="T88" s="2361"/>
      <c r="U88" s="301"/>
      <c r="V88" s="752"/>
      <c r="W88" s="1258"/>
      <c r="X88" s="752"/>
      <c r="Y88" s="1258"/>
      <c r="Z88" s="2603"/>
      <c r="AA88" s="2108" t="s">
        <v>65</v>
      </c>
      <c r="AB88" s="2603"/>
      <c r="AC88" s="2108" t="s">
        <v>65</v>
      </c>
      <c r="AD88" s="2186" t="s">
        <v>65</v>
      </c>
      <c r="AE88" s="2327"/>
      <c r="AF88" s="2438">
        <v>1</v>
      </c>
      <c r="AG88" s="2364"/>
      <c r="AH88" s="2108" t="s">
        <v>65</v>
      </c>
      <c r="AI88" s="2327"/>
      <c r="AJ88" s="2438">
        <v>1</v>
      </c>
      <c r="AK88" s="2328" t="s">
        <v>28</v>
      </c>
      <c r="AL88" s="2108" t="s">
        <v>65</v>
      </c>
      <c r="AM88" s="2295"/>
      <c r="AN88" s="2438">
        <v>1</v>
      </c>
      <c r="AO88" s="2358"/>
      <c r="AP88" s="2359" t="s">
        <v>65</v>
      </c>
      <c r="AQ88" s="684" t="s">
        <v>252</v>
      </c>
      <c r="AR88" s="2438" t="s">
        <v>108</v>
      </c>
      <c r="AS88" s="2577" t="s">
        <v>530</v>
      </c>
      <c r="AT88" s="752"/>
      <c r="AU88" s="1258"/>
      <c r="AV88" s="752">
        <v>4784.7</v>
      </c>
      <c r="AW88" s="1258">
        <v>3987.25</v>
      </c>
      <c r="AX88" s="2603">
        <v>45658</v>
      </c>
      <c r="AY88" s="2108" t="s">
        <v>65</v>
      </c>
      <c r="AZ88" s="2603">
        <v>46022</v>
      </c>
      <c r="BA88" s="2108" t="s">
        <v>65</v>
      </c>
      <c r="BB88" s="1349"/>
      <c r="BC88" s="2254" t="s">
        <v>512</v>
      </c>
      <c r="BD88" s="1643"/>
      <c r="BE88" s="1625"/>
      <c r="BF88" s="1625" t="str">
        <f>IF(T88="","",T88)</f>
        <v/>
      </c>
      <c r="BG88" s="1625"/>
      <c r="BH88" s="1625"/>
      <c r="BI88" s="1636">
        <v>0</v>
      </c>
    </row>
    <row customHeight="1" ht="132">
      <c r="A89" s="1364"/>
      <c r="B89" s="1364"/>
      <c r="C89" s="1364"/>
      <c r="D89" s="1364"/>
      <c r="E89" s="2260"/>
      <c r="F89" s="2260"/>
      <c r="G89" s="2260"/>
      <c r="H89" s="2260"/>
      <c r="I89" s="2287"/>
      <c r="J89" s="2287"/>
      <c r="K89" s="2257" t="str">
        <f>S85&amp;".1"</f>
        <v>.1</v>
      </c>
      <c r="L89" s="1370"/>
      <c r="M89" s="1777"/>
      <c r="N89" s="1777"/>
      <c r="O89" s="1777"/>
      <c r="P89" s="2375"/>
      <c r="Q89" s="2375"/>
      <c r="R89" s="2348">
        <v>1</v>
      </c>
      <c r="S89" s="2342" t="str">
        <f>$K89</f>
        <v>.1</v>
      </c>
      <c r="T89" s="2361"/>
      <c r="U89" s="301"/>
      <c r="V89" s="752"/>
      <c r="W89" s="1258"/>
      <c r="X89" s="752"/>
      <c r="Y89" s="1258"/>
      <c r="Z89" s="2603"/>
      <c r="AA89" s="2108" t="s">
        <v>65</v>
      </c>
      <c r="AB89" s="2603"/>
      <c r="AC89" s="2108" t="s">
        <v>65</v>
      </c>
      <c r="AD89" s="2186" t="s">
        <v>65</v>
      </c>
      <c r="AE89" s="2327"/>
      <c r="AF89" s="2438">
        <v>1</v>
      </c>
      <c r="AG89" s="2364"/>
      <c r="AH89" s="2108" t="s">
        <v>65</v>
      </c>
      <c r="AI89" s="2327"/>
      <c r="AJ89" s="2438">
        <v>1</v>
      </c>
      <c r="AK89" s="2328" t="s">
        <v>28</v>
      </c>
      <c r="AL89" s="2108" t="s">
        <v>65</v>
      </c>
      <c r="AM89" s="2295"/>
      <c r="AN89" s="2438">
        <v>1</v>
      </c>
      <c r="AO89" s="2358"/>
      <c r="AP89" s="2359" t="s">
        <v>65</v>
      </c>
      <c r="AQ89" s="684" t="s">
        <v>252</v>
      </c>
      <c r="AR89" s="2438" t="s">
        <v>89</v>
      </c>
      <c r="AS89" s="2577" t="s">
        <v>531</v>
      </c>
      <c r="AT89" s="752"/>
      <c r="AU89" s="1258"/>
      <c r="AV89" s="752">
        <v>6440.17</v>
      </c>
      <c r="AW89" s="1258">
        <v>5366.81</v>
      </c>
      <c r="AX89" s="2603">
        <v>45658</v>
      </c>
      <c r="AY89" s="2108" t="s">
        <v>65</v>
      </c>
      <c r="AZ89" s="2603">
        <v>46022</v>
      </c>
      <c r="BA89" s="2108" t="s">
        <v>65</v>
      </c>
      <c r="BB89" s="1349"/>
      <c r="BC89" s="2254" t="s">
        <v>512</v>
      </c>
      <c r="BD89" s="1643"/>
      <c r="BE89" s="1625"/>
      <c r="BF89" s="1625" t="str">
        <f>IF(T89="","",T89)</f>
        <v/>
      </c>
      <c r="BG89" s="1625"/>
      <c r="BH89" s="1625"/>
      <c r="BI89" s="1636">
        <v>0</v>
      </c>
    </row>
    <row customHeight="1" ht="132">
      <c r="A90" s="1364"/>
      <c r="B90" s="1364"/>
      <c r="C90" s="1364"/>
      <c r="D90" s="1364"/>
      <c r="E90" s="2260"/>
      <c r="F90" s="2260"/>
      <c r="G90" s="2260"/>
      <c r="H90" s="2260"/>
      <c r="I90" s="2287"/>
      <c r="J90" s="2287"/>
      <c r="K90" s="2257" t="str">
        <f>S86&amp;".1"</f>
        <v>.1</v>
      </c>
      <c r="L90" s="1370"/>
      <c r="M90" s="1777"/>
      <c r="N90" s="1777"/>
      <c r="O90" s="1777"/>
      <c r="P90" s="2375"/>
      <c r="Q90" s="2375"/>
      <c r="R90" s="2348">
        <v>1</v>
      </c>
      <c r="S90" s="2342" t="str">
        <f>$K90</f>
        <v>.1</v>
      </c>
      <c r="T90" s="2361"/>
      <c r="U90" s="301"/>
      <c r="V90" s="752"/>
      <c r="W90" s="1258"/>
      <c r="X90" s="752"/>
      <c r="Y90" s="1258"/>
      <c r="Z90" s="2603"/>
      <c r="AA90" s="2108" t="s">
        <v>65</v>
      </c>
      <c r="AB90" s="2603"/>
      <c r="AC90" s="2108" t="s">
        <v>65</v>
      </c>
      <c r="AD90" s="2186" t="s">
        <v>65</v>
      </c>
      <c r="AE90" s="2327"/>
      <c r="AF90" s="2438">
        <v>1</v>
      </c>
      <c r="AG90" s="2364"/>
      <c r="AH90" s="2108" t="s">
        <v>65</v>
      </c>
      <c r="AI90" s="2327"/>
      <c r="AJ90" s="2438">
        <v>1</v>
      </c>
      <c r="AK90" s="2328" t="s">
        <v>28</v>
      </c>
      <c r="AL90" s="2108" t="s">
        <v>65</v>
      </c>
      <c r="AM90" s="2295"/>
      <c r="AN90" s="2438">
        <v>1</v>
      </c>
      <c r="AO90" s="2358"/>
      <c r="AP90" s="2359" t="s">
        <v>65</v>
      </c>
      <c r="AQ90" s="684" t="s">
        <v>252</v>
      </c>
      <c r="AR90" s="2438" t="s">
        <v>90</v>
      </c>
      <c r="AS90" s="2577" t="s">
        <v>532</v>
      </c>
      <c r="AT90" s="752"/>
      <c r="AU90" s="1258"/>
      <c r="AV90" s="752">
        <v>7612.54</v>
      </c>
      <c r="AW90" s="1258">
        <v>6343.78</v>
      </c>
      <c r="AX90" s="2603">
        <v>45658</v>
      </c>
      <c r="AY90" s="2108" t="s">
        <v>65</v>
      </c>
      <c r="AZ90" s="2603">
        <v>46022</v>
      </c>
      <c r="BA90" s="2108" t="s">
        <v>65</v>
      </c>
      <c r="BB90" s="1349"/>
      <c r="BC90" s="2254" t="s">
        <v>512</v>
      </c>
      <c r="BD90" s="1643"/>
      <c r="BE90" s="1625"/>
      <c r="BF90" s="1625" t="str">
        <f>IF(T90="","",T90)</f>
        <v/>
      </c>
      <c r="BG90" s="1625"/>
      <c r="BH90" s="1625"/>
      <c r="BI90" s="1636">
        <v>0</v>
      </c>
    </row>
    <row customHeight="1" ht="132">
      <c r="A91" s="1364"/>
      <c r="B91" s="1364"/>
      <c r="C91" s="1364"/>
      <c r="D91" s="1364"/>
      <c r="E91" s="2260"/>
      <c r="F91" s="2260"/>
      <c r="G91" s="2260"/>
      <c r="H91" s="2260"/>
      <c r="I91" s="2287"/>
      <c r="J91" s="2287"/>
      <c r="K91" s="2257" t="str">
        <f>S87&amp;".1"</f>
        <v>.1.1</v>
      </c>
      <c r="L91" s="1370"/>
      <c r="M91" s="1777"/>
      <c r="N91" s="1777"/>
      <c r="O91" s="1777"/>
      <c r="P91" s="2375"/>
      <c r="Q91" s="2375"/>
      <c r="R91" s="2348">
        <v>1</v>
      </c>
      <c r="S91" s="2342" t="str">
        <f>$K91</f>
        <v>.1.1</v>
      </c>
      <c r="T91" s="2361"/>
      <c r="U91" s="301"/>
      <c r="V91" s="752"/>
      <c r="W91" s="1258"/>
      <c r="X91" s="752"/>
      <c r="Y91" s="1258"/>
      <c r="Z91" s="2603"/>
      <c r="AA91" s="2108" t="s">
        <v>65</v>
      </c>
      <c r="AB91" s="2603"/>
      <c r="AC91" s="2108" t="s">
        <v>65</v>
      </c>
      <c r="AD91" s="2186" t="s">
        <v>65</v>
      </c>
      <c r="AE91" s="2327"/>
      <c r="AF91" s="2438">
        <v>1</v>
      </c>
      <c r="AG91" s="2364"/>
      <c r="AH91" s="2108" t="s">
        <v>65</v>
      </c>
      <c r="AI91" s="2327"/>
      <c r="AJ91" s="2438">
        <v>1</v>
      </c>
      <c r="AK91" s="2328" t="s">
        <v>28</v>
      </c>
      <c r="AL91" s="2108" t="s">
        <v>65</v>
      </c>
      <c r="AM91" s="2295"/>
      <c r="AN91" s="2438">
        <v>1</v>
      </c>
      <c r="AO91" s="2358"/>
      <c r="AP91" s="2359" t="s">
        <v>65</v>
      </c>
      <c r="AQ91" s="684" t="s">
        <v>252</v>
      </c>
      <c r="AR91" s="2438" t="s">
        <v>109</v>
      </c>
      <c r="AS91" s="2577" t="s">
        <v>538</v>
      </c>
      <c r="AT91" s="752"/>
      <c r="AU91" s="1258"/>
      <c r="AV91" s="752">
        <v>6202.8</v>
      </c>
      <c r="AW91" s="1258">
        <v>5169</v>
      </c>
      <c r="AX91" s="2603">
        <v>45658</v>
      </c>
      <c r="AY91" s="2108" t="s">
        <v>65</v>
      </c>
      <c r="AZ91" s="2603">
        <v>46022</v>
      </c>
      <c r="BA91" s="2108" t="s">
        <v>65</v>
      </c>
      <c r="BB91" s="1349"/>
      <c r="BC91" s="2254" t="s">
        <v>512</v>
      </c>
      <c r="BD91" s="1643"/>
      <c r="BE91" s="1625"/>
      <c r="BF91" s="1625" t="str">
        <f>IF(T91="","",T91)</f>
        <v/>
      </c>
      <c r="BG91" s="1625"/>
      <c r="BH91" s="1625"/>
      <c r="BI91" s="1636">
        <v>0</v>
      </c>
    </row>
    <row customHeight="1" ht="132">
      <c r="A92" s="1364"/>
      <c r="B92" s="1364"/>
      <c r="C92" s="1364"/>
      <c r="D92" s="1364"/>
      <c r="E92" s="2260"/>
      <c r="F92" s="2260"/>
      <c r="G92" s="2260"/>
      <c r="H92" s="2260"/>
      <c r="I92" s="2287"/>
      <c r="J92" s="2287"/>
      <c r="K92" s="2257" t="str">
        <f>S89&amp;".1"</f>
        <v>.1.1</v>
      </c>
      <c r="L92" s="1370"/>
      <c r="M92" s="1777"/>
      <c r="N92" s="1777"/>
      <c r="O92" s="1777"/>
      <c r="P92" s="2375"/>
      <c r="Q92" s="2375"/>
      <c r="R92" s="2348">
        <v>1</v>
      </c>
      <c r="S92" s="2342" t="str">
        <f>$K92</f>
        <v>.1.1</v>
      </c>
      <c r="T92" s="2361"/>
      <c r="U92" s="301"/>
      <c r="V92" s="752"/>
      <c r="W92" s="1258"/>
      <c r="X92" s="752"/>
      <c r="Y92" s="1258"/>
      <c r="Z92" s="2603"/>
      <c r="AA92" s="2108" t="s">
        <v>65</v>
      </c>
      <c r="AB92" s="2603"/>
      <c r="AC92" s="2108" t="s">
        <v>65</v>
      </c>
      <c r="AD92" s="2186" t="s">
        <v>65</v>
      </c>
      <c r="AE92" s="2327"/>
      <c r="AF92" s="2438">
        <v>1</v>
      </c>
      <c r="AG92" s="2364"/>
      <c r="AH92" s="2108" t="s">
        <v>65</v>
      </c>
      <c r="AI92" s="2327"/>
      <c r="AJ92" s="2438">
        <v>1</v>
      </c>
      <c r="AK92" s="2328" t="s">
        <v>28</v>
      </c>
      <c r="AL92" s="2108" t="s">
        <v>65</v>
      </c>
      <c r="AM92" s="2295"/>
      <c r="AN92" s="2438">
        <v>1</v>
      </c>
      <c r="AO92" s="2358"/>
      <c r="AP92" s="2359" t="s">
        <v>65</v>
      </c>
      <c r="AQ92" s="684" t="s">
        <v>252</v>
      </c>
      <c r="AR92" s="2438" t="s">
        <v>91</v>
      </c>
      <c r="AS92" s="2577" t="s">
        <v>534</v>
      </c>
      <c r="AT92" s="752"/>
      <c r="AU92" s="1258"/>
      <c r="AV92" s="752">
        <v>9027.02</v>
      </c>
      <c r="AW92" s="1258">
        <v>7522.52</v>
      </c>
      <c r="AX92" s="2603">
        <v>45658</v>
      </c>
      <c r="AY92" s="2108" t="s">
        <v>65</v>
      </c>
      <c r="AZ92" s="2603">
        <v>46022</v>
      </c>
      <c r="BA92" s="2108" t="s">
        <v>65</v>
      </c>
      <c r="BB92" s="1349"/>
      <c r="BC92" s="2254" t="s">
        <v>512</v>
      </c>
      <c r="BD92" s="1643"/>
      <c r="BE92" s="1625"/>
      <c r="BF92" s="1625" t="str">
        <f>IF(T92="","",T92)</f>
        <v/>
      </c>
      <c r="BG92" s="1625"/>
      <c r="BH92" s="1625"/>
      <c r="BI92" s="1636">
        <v>0</v>
      </c>
    </row>
    <row customHeight="1" ht="132">
      <c r="A93" s="1364"/>
      <c r="B93" s="1364"/>
      <c r="C93" s="1364"/>
      <c r="D93" s="1364"/>
      <c r="E93" s="2260"/>
      <c r="F93" s="2260"/>
      <c r="G93" s="2260"/>
      <c r="H93" s="2260"/>
      <c r="I93" s="2287"/>
      <c r="J93" s="2287"/>
      <c r="K93" s="2257" t="str">
        <f>S90&amp;".1"</f>
        <v>.1.1</v>
      </c>
      <c r="L93" s="1370"/>
      <c r="M93" s="1777"/>
      <c r="N93" s="1777"/>
      <c r="O93" s="1777"/>
      <c r="P93" s="2375"/>
      <c r="Q93" s="2375"/>
      <c r="R93" s="2348">
        <v>1</v>
      </c>
      <c r="S93" s="2342" t="str">
        <f>$K93</f>
        <v>.1.1</v>
      </c>
      <c r="T93" s="2361"/>
      <c r="U93" s="301"/>
      <c r="V93" s="752"/>
      <c r="W93" s="1258"/>
      <c r="X93" s="752"/>
      <c r="Y93" s="1258"/>
      <c r="Z93" s="2603"/>
      <c r="AA93" s="2108" t="s">
        <v>65</v>
      </c>
      <c r="AB93" s="2603"/>
      <c r="AC93" s="2108" t="s">
        <v>65</v>
      </c>
      <c r="AD93" s="2186" t="s">
        <v>65</v>
      </c>
      <c r="AE93" s="2327"/>
      <c r="AF93" s="2438">
        <v>1</v>
      </c>
      <c r="AG93" s="2364"/>
      <c r="AH93" s="2108" t="s">
        <v>65</v>
      </c>
      <c r="AI93" s="2327"/>
      <c r="AJ93" s="2438">
        <v>1</v>
      </c>
      <c r="AK93" s="2328" t="s">
        <v>28</v>
      </c>
      <c r="AL93" s="2108" t="s">
        <v>65</v>
      </c>
      <c r="AM93" s="2295"/>
      <c r="AN93" s="2438">
        <v>1</v>
      </c>
      <c r="AO93" s="2358"/>
      <c r="AP93" s="2359" t="s">
        <v>65</v>
      </c>
      <c r="AQ93" s="684" t="s">
        <v>252</v>
      </c>
      <c r="AR93" s="2438" t="s">
        <v>92</v>
      </c>
      <c r="AS93" s="2577" t="s">
        <v>535</v>
      </c>
      <c r="AT93" s="752"/>
      <c r="AU93" s="1258"/>
      <c r="AV93" s="752">
        <v>12976.32</v>
      </c>
      <c r="AW93" s="1258">
        <v>10813.6</v>
      </c>
      <c r="AX93" s="2603">
        <v>45658</v>
      </c>
      <c r="AY93" s="2108" t="s">
        <v>65</v>
      </c>
      <c r="AZ93" s="2603">
        <v>46022</v>
      </c>
      <c r="BA93" s="2108" t="s">
        <v>65</v>
      </c>
      <c r="BB93" s="1349"/>
      <c r="BC93" s="2254" t="s">
        <v>512</v>
      </c>
      <c r="BD93" s="1643"/>
      <c r="BE93" s="1625"/>
      <c r="BF93" s="1625" t="str">
        <f>IF(T93="","",T93)</f>
        <v/>
      </c>
      <c r="BG93" s="1625"/>
      <c r="BH93" s="1625"/>
      <c r="BI93" s="1636">
        <v>0</v>
      </c>
    </row>
    <row customHeight="1" ht="132">
      <c r="A94" s="1364"/>
      <c r="B94" s="1364"/>
      <c r="C94" s="1364"/>
      <c r="D94" s="1364"/>
      <c r="E94" s="2260"/>
      <c r="F94" s="2260"/>
      <c r="G94" s="2260"/>
      <c r="H94" s="2260"/>
      <c r="I94" s="2287"/>
      <c r="J94" s="2287"/>
      <c r="K94" s="2257" t="str">
        <f>S91&amp;".1"</f>
        <v>.1.1.1</v>
      </c>
      <c r="L94" s="1370"/>
      <c r="M94" s="1777"/>
      <c r="N94" s="1777"/>
      <c r="O94" s="1777"/>
      <c r="P94" s="2375"/>
      <c r="Q94" s="2375"/>
      <c r="R94" s="2348">
        <v>1</v>
      </c>
      <c r="S94" s="2342" t="str">
        <f>$K94</f>
        <v>.1.1.1</v>
      </c>
      <c r="T94" s="2361"/>
      <c r="U94" s="301"/>
      <c r="V94" s="752"/>
      <c r="W94" s="1258"/>
      <c r="X94" s="752"/>
      <c r="Y94" s="1258"/>
      <c r="Z94" s="2603"/>
      <c r="AA94" s="2108" t="s">
        <v>65</v>
      </c>
      <c r="AB94" s="2603"/>
      <c r="AC94" s="2108" t="s">
        <v>65</v>
      </c>
      <c r="AD94" s="2186" t="s">
        <v>65</v>
      </c>
      <c r="AE94" s="2327"/>
      <c r="AF94" s="2438">
        <v>1</v>
      </c>
      <c r="AG94" s="2364"/>
      <c r="AH94" s="2108" t="s">
        <v>65</v>
      </c>
      <c r="AI94" s="2327"/>
      <c r="AJ94" s="2438">
        <v>1</v>
      </c>
      <c r="AK94" s="2328" t="s">
        <v>28</v>
      </c>
      <c r="AL94" s="2108" t="s">
        <v>65</v>
      </c>
      <c r="AM94" s="2295"/>
      <c r="AN94" s="2438">
        <v>1</v>
      </c>
      <c r="AO94" s="2358"/>
      <c r="AP94" s="2359" t="s">
        <v>65</v>
      </c>
      <c r="AQ94" s="684" t="s">
        <v>252</v>
      </c>
      <c r="AR94" s="2438" t="s">
        <v>110</v>
      </c>
      <c r="AS94" s="2577" t="s">
        <v>539</v>
      </c>
      <c r="AT94" s="752"/>
      <c r="AU94" s="1258"/>
      <c r="AV94" s="752">
        <v>10372</v>
      </c>
      <c r="AW94" s="1258">
        <v>8643.33</v>
      </c>
      <c r="AX94" s="2603">
        <v>45658</v>
      </c>
      <c r="AY94" s="2108" t="s">
        <v>65</v>
      </c>
      <c r="AZ94" s="2603">
        <v>46022</v>
      </c>
      <c r="BA94" s="2108" t="s">
        <v>65</v>
      </c>
      <c r="BB94" s="1349"/>
      <c r="BC94" s="2254" t="s">
        <v>512</v>
      </c>
      <c r="BD94" s="1643"/>
      <c r="BE94" s="1625"/>
      <c r="BF94" s="1625" t="str">
        <f>IF(T94="","",T94)</f>
        <v/>
      </c>
      <c r="BG94" s="1625"/>
      <c r="BH94" s="1625"/>
      <c r="BI94" s="1636">
        <v>0</v>
      </c>
    </row>
    <row customHeight="1" ht="132">
      <c r="A95" s="1364"/>
      <c r="B95" s="1364"/>
      <c r="C95" s="1364"/>
      <c r="D95" s="1364"/>
      <c r="E95" s="2260"/>
      <c r="F95" s="2260"/>
      <c r="G95" s="2260"/>
      <c r="H95" s="2260"/>
      <c r="I95" s="2287"/>
      <c r="J95" s="2287"/>
      <c r="K95" s="2257"/>
      <c r="L95" s="1370"/>
      <c r="M95" s="1777"/>
      <c r="N95" s="1777"/>
      <c r="O95" s="1777"/>
      <c r="P95" s="2375"/>
      <c r="Q95" s="2375"/>
      <c r="R95" s="2348"/>
      <c r="S95" s="2343"/>
      <c r="T95" s="2362"/>
      <c r="U95" s="301"/>
      <c r="V95" s="2896"/>
      <c r="W95" s="2897"/>
      <c r="X95" s="2898"/>
      <c r="Y95" s="2899"/>
      <c r="Z95" s="2900"/>
      <c r="AA95" s="2901"/>
      <c r="AB95" s="2902"/>
      <c r="AC95" s="2903"/>
      <c r="AD95" s="2187"/>
      <c r="AE95" s="2327"/>
      <c r="AF95" s="2438"/>
      <c r="AG95" s="2364"/>
      <c r="AH95" s="2108"/>
      <c r="AI95" s="2327"/>
      <c r="AJ95" s="2438" t="s">
        <v>108</v>
      </c>
      <c r="AK95" s="2328"/>
      <c r="AL95" s="2108"/>
      <c r="AM95" s="2296"/>
      <c r="AN95" s="2438"/>
      <c r="AO95" s="2807" t="s">
        <v>28</v>
      </c>
      <c r="AP95" s="2360"/>
      <c r="AQ95" s="2904"/>
      <c r="AR95" s="2905"/>
      <c r="AS95" s="2906" t="s">
        <v>513</v>
      </c>
      <c r="AT95" s="2907"/>
      <c r="AU95" s="2908"/>
      <c r="AV95" s="2909"/>
      <c r="AW95" s="2910"/>
      <c r="AX95" s="2911"/>
      <c r="AY95" s="2912"/>
      <c r="AZ95" s="2913"/>
      <c r="BA95" s="2914"/>
      <c r="BB95" s="2915"/>
      <c r="BC95" s="2255"/>
      <c r="BD95" s="1643"/>
      <c r="BE95" s="1625"/>
      <c r="BF95" s="1625"/>
      <c r="BG95" s="1625"/>
      <c r="BH95" s="1625"/>
      <c r="BI95" s="1636">
        <v>0</v>
      </c>
    </row>
    <row customHeight="1" ht="132">
      <c r="A96" s="1364"/>
      <c r="B96" s="1364"/>
      <c r="C96" s="1364"/>
      <c r="D96" s="1364"/>
      <c r="E96" s="2260"/>
      <c r="F96" s="2260"/>
      <c r="G96" s="2260"/>
      <c r="H96" s="2260"/>
      <c r="I96" s="2287"/>
      <c r="J96" s="2287"/>
      <c r="K96" s="2257"/>
      <c r="L96" s="1370"/>
      <c r="M96" s="1777"/>
      <c r="N96" s="1777"/>
      <c r="O96" s="1777"/>
      <c r="P96" s="2375"/>
      <c r="Q96" s="2375"/>
      <c r="R96" s="2348"/>
      <c r="S96" s="2343"/>
      <c r="T96" s="2362"/>
      <c r="U96" s="301"/>
      <c r="V96" s="2916"/>
      <c r="W96" s="2917"/>
      <c r="X96" s="2918"/>
      <c r="Y96" s="2919"/>
      <c r="Z96" s="2920"/>
      <c r="AA96" s="2921"/>
      <c r="AB96" s="2922"/>
      <c r="AC96" s="2923"/>
      <c r="AD96" s="2187"/>
      <c r="AE96" s="2327"/>
      <c r="AF96" s="2438"/>
      <c r="AG96" s="2364"/>
      <c r="AH96" s="2108"/>
      <c r="AI96" s="2327"/>
      <c r="AJ96" s="2438" t="s">
        <v>108</v>
      </c>
      <c r="AK96" s="2328"/>
      <c r="AL96" s="2108"/>
      <c r="AM96" s="2924"/>
      <c r="AN96" s="2925"/>
      <c r="AO96" s="2926" t="s">
        <v>514</v>
      </c>
      <c r="AP96" s="2927"/>
      <c r="AQ96" s="2928"/>
      <c r="AR96" s="2929"/>
      <c r="AS96" s="2930"/>
      <c r="AT96" s="2931"/>
      <c r="AU96" s="2932"/>
      <c r="AV96" s="2933"/>
      <c r="AW96" s="2934"/>
      <c r="AX96" s="2935"/>
      <c r="AY96" s="2936"/>
      <c r="AZ96" s="2937"/>
      <c r="BA96" s="2938"/>
      <c r="BB96" s="2939"/>
      <c r="BC96" s="2255"/>
      <c r="BD96" s="1643"/>
      <c r="BE96" s="1625"/>
      <c r="BF96" s="1625"/>
      <c r="BG96" s="1625"/>
      <c r="BH96" s="1625"/>
      <c r="BI96" s="1636">
        <v>0</v>
      </c>
    </row>
    <row customHeight="1" ht="132">
      <c r="A97" s="1364"/>
      <c r="B97" s="1364"/>
      <c r="C97" s="1364"/>
      <c r="D97" s="1364"/>
      <c r="E97" s="2260"/>
      <c r="F97" s="2260"/>
      <c r="G97" s="2260"/>
      <c r="H97" s="2260"/>
      <c r="I97" s="2287"/>
      <c r="J97" s="2287"/>
      <c r="K97" s="2257" t="str">
        <f>S86&amp;".1"</f>
        <v>.1</v>
      </c>
      <c r="L97" s="1370"/>
      <c r="M97" s="1777"/>
      <c r="N97" s="1777"/>
      <c r="O97" s="1777"/>
      <c r="P97" s="2375"/>
      <c r="Q97" s="2375"/>
      <c r="R97" s="2348">
        <v>1</v>
      </c>
      <c r="S97" s="2342" t="str">
        <f>$K97</f>
        <v>.1</v>
      </c>
      <c r="T97" s="2361"/>
      <c r="U97" s="301"/>
      <c r="V97" s="752"/>
      <c r="W97" s="1258"/>
      <c r="X97" s="752"/>
      <c r="Y97" s="1258"/>
      <c r="Z97" s="2603"/>
      <c r="AA97" s="2108" t="s">
        <v>65</v>
      </c>
      <c r="AB97" s="2603"/>
      <c r="AC97" s="2108" t="s">
        <v>65</v>
      </c>
      <c r="AD97" s="2186" t="s">
        <v>65</v>
      </c>
      <c r="AE97" s="2327"/>
      <c r="AF97" s="2438">
        <v>1</v>
      </c>
      <c r="AG97" s="2364"/>
      <c r="AH97" s="2108" t="s">
        <v>65</v>
      </c>
      <c r="AI97" s="684" t="s">
        <v>252</v>
      </c>
      <c r="AJ97" s="2438" t="s">
        <v>90</v>
      </c>
      <c r="AK97" s="2328" t="s">
        <v>540</v>
      </c>
      <c r="AL97" s="2108" t="s">
        <v>19</v>
      </c>
      <c r="AM97" s="2295"/>
      <c r="AN97" s="2438">
        <v>1</v>
      </c>
      <c r="AO97" s="2807" t="s">
        <v>28</v>
      </c>
      <c r="AP97" s="2359" t="s">
        <v>65</v>
      </c>
      <c r="AQ97" s="312"/>
      <c r="AR97" s="2438">
        <v>1</v>
      </c>
      <c r="AS97" s="2577" t="s">
        <v>529</v>
      </c>
      <c r="AT97" s="752"/>
      <c r="AU97" s="1258"/>
      <c r="AV97" s="752">
        <v>4005.82</v>
      </c>
      <c r="AW97" s="1258">
        <v>3338.18</v>
      </c>
      <c r="AX97" s="2603">
        <v>45658</v>
      </c>
      <c r="AY97" s="2108" t="s">
        <v>65</v>
      </c>
      <c r="AZ97" s="2603">
        <v>46022</v>
      </c>
      <c r="BA97" s="2108" t="s">
        <v>65</v>
      </c>
      <c r="BB97" s="1349"/>
      <c r="BC97" s="2254" t="s">
        <v>512</v>
      </c>
      <c r="BD97" s="1643"/>
      <c r="BE97" s="1625"/>
      <c r="BF97" s="1625" t="str">
        <f>IF(T97="","",T97)</f>
        <v/>
      </c>
      <c r="BG97" s="1625"/>
      <c r="BH97" s="1625"/>
      <c r="BI97" s="1636">
        <v>0</v>
      </c>
    </row>
    <row customHeight="1" ht="132">
      <c r="A98" s="1364"/>
      <c r="B98" s="1364"/>
      <c r="C98" s="1364"/>
      <c r="D98" s="1364"/>
      <c r="E98" s="2260"/>
      <c r="F98" s="2260"/>
      <c r="G98" s="2260"/>
      <c r="H98" s="2260"/>
      <c r="I98" s="2287"/>
      <c r="J98" s="2287"/>
      <c r="K98" s="2257" t="str">
        <f>S92&amp;".1"</f>
        <v>.1.1.1</v>
      </c>
      <c r="L98" s="1370"/>
      <c r="M98" s="1777"/>
      <c r="N98" s="1777"/>
      <c r="O98" s="1777"/>
      <c r="P98" s="2375"/>
      <c r="Q98" s="2375"/>
      <c r="R98" s="2348">
        <v>1</v>
      </c>
      <c r="S98" s="2342" t="str">
        <f>$K98</f>
        <v>.1.1.1</v>
      </c>
      <c r="T98" s="2361"/>
      <c r="U98" s="301"/>
      <c r="V98" s="752"/>
      <c r="W98" s="1258"/>
      <c r="X98" s="752"/>
      <c r="Y98" s="1258"/>
      <c r="Z98" s="2603"/>
      <c r="AA98" s="2108" t="s">
        <v>65</v>
      </c>
      <c r="AB98" s="2603"/>
      <c r="AC98" s="2108" t="s">
        <v>65</v>
      </c>
      <c r="AD98" s="2186" t="s">
        <v>65</v>
      </c>
      <c r="AE98" s="2327"/>
      <c r="AF98" s="2438">
        <v>1</v>
      </c>
      <c r="AG98" s="2364"/>
      <c r="AH98" s="2108" t="s">
        <v>65</v>
      </c>
      <c r="AI98" s="2327"/>
      <c r="AJ98" s="2438">
        <v>1</v>
      </c>
      <c r="AK98" s="2328" t="s">
        <v>28</v>
      </c>
      <c r="AL98" s="2108" t="s">
        <v>65</v>
      </c>
      <c r="AM98" s="2295"/>
      <c r="AN98" s="2438">
        <v>1</v>
      </c>
      <c r="AO98" s="2358"/>
      <c r="AP98" s="2359" t="s">
        <v>65</v>
      </c>
      <c r="AQ98" s="684" t="s">
        <v>252</v>
      </c>
      <c r="AR98" s="2438" t="s">
        <v>108</v>
      </c>
      <c r="AS98" s="2577" t="s">
        <v>530</v>
      </c>
      <c r="AT98" s="752"/>
      <c r="AU98" s="1258"/>
      <c r="AV98" s="752">
        <v>5192.29</v>
      </c>
      <c r="AW98" s="1258">
        <v>4326.91</v>
      </c>
      <c r="AX98" s="2603">
        <v>45658</v>
      </c>
      <c r="AY98" s="2108" t="s">
        <v>65</v>
      </c>
      <c r="AZ98" s="2603">
        <v>46022</v>
      </c>
      <c r="BA98" s="2108" t="s">
        <v>65</v>
      </c>
      <c r="BB98" s="1349"/>
      <c r="BC98" s="2254" t="s">
        <v>512</v>
      </c>
      <c r="BD98" s="1643"/>
      <c r="BE98" s="1625"/>
      <c r="BF98" s="1625" t="str">
        <f>IF(T98="","",T98)</f>
        <v/>
      </c>
      <c r="BG98" s="1625"/>
      <c r="BH98" s="1625"/>
      <c r="BI98" s="1636">
        <v>0</v>
      </c>
    </row>
    <row customHeight="1" ht="132">
      <c r="A99" s="1364"/>
      <c r="B99" s="1364"/>
      <c r="C99" s="1364"/>
      <c r="D99" s="1364"/>
      <c r="E99" s="2260"/>
      <c r="F99" s="2260"/>
      <c r="G99" s="2260"/>
      <c r="H99" s="2260"/>
      <c r="I99" s="2287"/>
      <c r="J99" s="2287"/>
      <c r="K99" s="2257" t="str">
        <f>S95&amp;".1"</f>
        <v>.1</v>
      </c>
      <c r="L99" s="1370"/>
      <c r="M99" s="1777"/>
      <c r="N99" s="1777"/>
      <c r="O99" s="1777"/>
      <c r="P99" s="2375"/>
      <c r="Q99" s="2375"/>
      <c r="R99" s="2348">
        <v>1</v>
      </c>
      <c r="S99" s="2342" t="str">
        <f>$K99</f>
        <v>.1</v>
      </c>
      <c r="T99" s="2361"/>
      <c r="U99" s="301"/>
      <c r="V99" s="752"/>
      <c r="W99" s="1258"/>
      <c r="X99" s="752"/>
      <c r="Y99" s="1258"/>
      <c r="Z99" s="2603"/>
      <c r="AA99" s="2108" t="s">
        <v>65</v>
      </c>
      <c r="AB99" s="2603"/>
      <c r="AC99" s="2108" t="s">
        <v>65</v>
      </c>
      <c r="AD99" s="2186" t="s">
        <v>65</v>
      </c>
      <c r="AE99" s="2327"/>
      <c r="AF99" s="2438">
        <v>1</v>
      </c>
      <c r="AG99" s="2364"/>
      <c r="AH99" s="2108" t="s">
        <v>65</v>
      </c>
      <c r="AI99" s="2327"/>
      <c r="AJ99" s="2438">
        <v>1</v>
      </c>
      <c r="AK99" s="2328" t="s">
        <v>28</v>
      </c>
      <c r="AL99" s="2108" t="s">
        <v>65</v>
      </c>
      <c r="AM99" s="2295"/>
      <c r="AN99" s="2438">
        <v>1</v>
      </c>
      <c r="AO99" s="2358"/>
      <c r="AP99" s="2359" t="s">
        <v>65</v>
      </c>
      <c r="AQ99" s="684" t="s">
        <v>252</v>
      </c>
      <c r="AR99" s="2438" t="s">
        <v>89</v>
      </c>
      <c r="AS99" s="2577" t="s">
        <v>531</v>
      </c>
      <c r="AT99" s="752"/>
      <c r="AU99" s="1258"/>
      <c r="AV99" s="752">
        <v>7062.92</v>
      </c>
      <c r="AW99" s="1258">
        <v>5885.77</v>
      </c>
      <c r="AX99" s="2603">
        <v>45658</v>
      </c>
      <c r="AY99" s="2108" t="s">
        <v>65</v>
      </c>
      <c r="AZ99" s="2603">
        <v>46022</v>
      </c>
      <c r="BA99" s="2108" t="s">
        <v>65</v>
      </c>
      <c r="BB99" s="1349"/>
      <c r="BC99" s="2254" t="s">
        <v>512</v>
      </c>
      <c r="BD99" s="1643"/>
      <c r="BE99" s="1625"/>
      <c r="BF99" s="1625" t="str">
        <f>IF(T99="","",T99)</f>
        <v/>
      </c>
      <c r="BG99" s="1625"/>
      <c r="BH99" s="1625"/>
      <c r="BI99" s="1636">
        <v>0</v>
      </c>
    </row>
    <row customHeight="1" ht="132">
      <c r="A100" s="1364"/>
      <c r="B100" s="1364"/>
      <c r="C100" s="1364"/>
      <c r="D100" s="1364"/>
      <c r="E100" s="2260"/>
      <c r="F100" s="2260"/>
      <c r="G100" s="2260"/>
      <c r="H100" s="2260"/>
      <c r="I100" s="2287"/>
      <c r="J100" s="2287"/>
      <c r="K100" s="2257" t="str">
        <f>S96&amp;".1"</f>
        <v>.1</v>
      </c>
      <c r="L100" s="1370"/>
      <c r="M100" s="1777"/>
      <c r="N100" s="1777"/>
      <c r="O100" s="1777"/>
      <c r="P100" s="2375"/>
      <c r="Q100" s="2375"/>
      <c r="R100" s="2348">
        <v>1</v>
      </c>
      <c r="S100" s="2342" t="str">
        <f>$K100</f>
        <v>.1</v>
      </c>
      <c r="T100" s="2361"/>
      <c r="U100" s="301"/>
      <c r="V100" s="752"/>
      <c r="W100" s="1258"/>
      <c r="X100" s="752"/>
      <c r="Y100" s="1258"/>
      <c r="Z100" s="2603"/>
      <c r="AA100" s="2108" t="s">
        <v>65</v>
      </c>
      <c r="AB100" s="2603"/>
      <c r="AC100" s="2108" t="s">
        <v>65</v>
      </c>
      <c r="AD100" s="2186" t="s">
        <v>65</v>
      </c>
      <c r="AE100" s="2327"/>
      <c r="AF100" s="2438">
        <v>1</v>
      </c>
      <c r="AG100" s="2364"/>
      <c r="AH100" s="2108" t="s">
        <v>65</v>
      </c>
      <c r="AI100" s="2327"/>
      <c r="AJ100" s="2438">
        <v>1</v>
      </c>
      <c r="AK100" s="2328" t="s">
        <v>28</v>
      </c>
      <c r="AL100" s="2108" t="s">
        <v>65</v>
      </c>
      <c r="AM100" s="2295"/>
      <c r="AN100" s="2438">
        <v>1</v>
      </c>
      <c r="AO100" s="2358"/>
      <c r="AP100" s="2359" t="s">
        <v>65</v>
      </c>
      <c r="AQ100" s="684" t="s">
        <v>252</v>
      </c>
      <c r="AR100" s="2438" t="s">
        <v>90</v>
      </c>
      <c r="AS100" s="2577" t="s">
        <v>532</v>
      </c>
      <c r="AT100" s="752"/>
      <c r="AU100" s="1258"/>
      <c r="AV100" s="752">
        <v>8179.88</v>
      </c>
      <c r="AW100" s="1258">
        <v>6816.57</v>
      </c>
      <c r="AX100" s="2603">
        <v>45658</v>
      </c>
      <c r="AY100" s="2108" t="s">
        <v>65</v>
      </c>
      <c r="AZ100" s="2603">
        <v>46022</v>
      </c>
      <c r="BA100" s="2108" t="s">
        <v>65</v>
      </c>
      <c r="BB100" s="1349"/>
      <c r="BC100" s="2254" t="s">
        <v>512</v>
      </c>
      <c r="BD100" s="1643"/>
      <c r="BE100" s="1625"/>
      <c r="BF100" s="1625" t="str">
        <f>IF(T100="","",T100)</f>
        <v/>
      </c>
      <c r="BG100" s="1625"/>
      <c r="BH100" s="1625"/>
      <c r="BI100" s="1636">
        <v>0</v>
      </c>
    </row>
    <row customHeight="1" ht="132">
      <c r="A101" s="1364"/>
      <c r="B101" s="1364"/>
      <c r="C101" s="1364"/>
      <c r="D101" s="1364"/>
      <c r="E101" s="2260"/>
      <c r="F101" s="2260"/>
      <c r="G101" s="2260"/>
      <c r="H101" s="2260"/>
      <c r="I101" s="2287"/>
      <c r="J101" s="2287"/>
      <c r="K101" s="2257" t="str">
        <f>S97&amp;".1"</f>
        <v>.1.1</v>
      </c>
      <c r="L101" s="1370"/>
      <c r="M101" s="1777"/>
      <c r="N101" s="1777"/>
      <c r="O101" s="1777"/>
      <c r="P101" s="2375"/>
      <c r="Q101" s="2375"/>
      <c r="R101" s="2348">
        <v>1</v>
      </c>
      <c r="S101" s="2342" t="str">
        <f>$K101</f>
        <v>.1.1</v>
      </c>
      <c r="T101" s="2361"/>
      <c r="U101" s="301"/>
      <c r="V101" s="752"/>
      <c r="W101" s="1258"/>
      <c r="X101" s="752"/>
      <c r="Y101" s="1258"/>
      <c r="Z101" s="2603"/>
      <c r="AA101" s="2108" t="s">
        <v>65</v>
      </c>
      <c r="AB101" s="2603"/>
      <c r="AC101" s="2108" t="s">
        <v>65</v>
      </c>
      <c r="AD101" s="2186" t="s">
        <v>65</v>
      </c>
      <c r="AE101" s="2327"/>
      <c r="AF101" s="2438">
        <v>1</v>
      </c>
      <c r="AG101" s="2364"/>
      <c r="AH101" s="2108" t="s">
        <v>65</v>
      </c>
      <c r="AI101" s="2327"/>
      <c r="AJ101" s="2438">
        <v>1</v>
      </c>
      <c r="AK101" s="2328" t="s">
        <v>28</v>
      </c>
      <c r="AL101" s="2108" t="s">
        <v>65</v>
      </c>
      <c r="AM101" s="2295"/>
      <c r="AN101" s="2438">
        <v>1</v>
      </c>
      <c r="AO101" s="2358"/>
      <c r="AP101" s="2359" t="s">
        <v>65</v>
      </c>
      <c r="AQ101" s="684" t="s">
        <v>252</v>
      </c>
      <c r="AR101" s="2438" t="s">
        <v>109</v>
      </c>
      <c r="AS101" s="2577" t="s">
        <v>538</v>
      </c>
      <c r="AT101" s="752"/>
      <c r="AU101" s="1258"/>
      <c r="AV101" s="752">
        <v>6610.02</v>
      </c>
      <c r="AW101" s="1258">
        <v>5508.35</v>
      </c>
      <c r="AX101" s="2603">
        <v>45658</v>
      </c>
      <c r="AY101" s="2108" t="s">
        <v>65</v>
      </c>
      <c r="AZ101" s="2603">
        <v>46022</v>
      </c>
      <c r="BA101" s="2108" t="s">
        <v>65</v>
      </c>
      <c r="BB101" s="1349"/>
      <c r="BC101" s="2254" t="s">
        <v>512</v>
      </c>
      <c r="BD101" s="1643"/>
      <c r="BE101" s="1625"/>
      <c r="BF101" s="1625" t="str">
        <f>IF(T101="","",T101)</f>
        <v/>
      </c>
      <c r="BG101" s="1625"/>
      <c r="BH101" s="1625"/>
      <c r="BI101" s="1636">
        <v>0</v>
      </c>
    </row>
    <row customHeight="1" ht="132">
      <c r="A102" s="1364"/>
      <c r="B102" s="1364"/>
      <c r="C102" s="1364"/>
      <c r="D102" s="1364"/>
      <c r="E102" s="2260"/>
      <c r="F102" s="2260"/>
      <c r="G102" s="2260"/>
      <c r="H102" s="2260"/>
      <c r="I102" s="2287"/>
      <c r="J102" s="2287"/>
      <c r="K102" s="2257" t="str">
        <f>S99&amp;".1"</f>
        <v>.1.1</v>
      </c>
      <c r="L102" s="1370"/>
      <c r="M102" s="1777"/>
      <c r="N102" s="1777"/>
      <c r="O102" s="1777"/>
      <c r="P102" s="2375"/>
      <c r="Q102" s="2375"/>
      <c r="R102" s="2348">
        <v>1</v>
      </c>
      <c r="S102" s="2342" t="str">
        <f>$K102</f>
        <v>.1.1</v>
      </c>
      <c r="T102" s="2361"/>
      <c r="U102" s="301"/>
      <c r="V102" s="752"/>
      <c r="W102" s="1258"/>
      <c r="X102" s="752"/>
      <c r="Y102" s="1258"/>
      <c r="Z102" s="2603"/>
      <c r="AA102" s="2108" t="s">
        <v>65</v>
      </c>
      <c r="AB102" s="2603"/>
      <c r="AC102" s="2108" t="s">
        <v>65</v>
      </c>
      <c r="AD102" s="2186" t="s">
        <v>65</v>
      </c>
      <c r="AE102" s="2327"/>
      <c r="AF102" s="2438">
        <v>1</v>
      </c>
      <c r="AG102" s="2364"/>
      <c r="AH102" s="2108" t="s">
        <v>65</v>
      </c>
      <c r="AI102" s="2327"/>
      <c r="AJ102" s="2438">
        <v>1</v>
      </c>
      <c r="AK102" s="2328" t="s">
        <v>28</v>
      </c>
      <c r="AL102" s="2108" t="s">
        <v>65</v>
      </c>
      <c r="AM102" s="2295"/>
      <c r="AN102" s="2438">
        <v>1</v>
      </c>
      <c r="AO102" s="2358"/>
      <c r="AP102" s="2359" t="s">
        <v>65</v>
      </c>
      <c r="AQ102" s="684" t="s">
        <v>252</v>
      </c>
      <c r="AR102" s="2438" t="s">
        <v>91</v>
      </c>
      <c r="AS102" s="2577" t="s">
        <v>534</v>
      </c>
      <c r="AT102" s="752"/>
      <c r="AU102" s="1258"/>
      <c r="AV102" s="752">
        <v>10338.67</v>
      </c>
      <c r="AW102" s="1258">
        <v>8615.56</v>
      </c>
      <c r="AX102" s="2603">
        <v>45658</v>
      </c>
      <c r="AY102" s="2108" t="s">
        <v>65</v>
      </c>
      <c r="AZ102" s="2603">
        <v>46022</v>
      </c>
      <c r="BA102" s="2108" t="s">
        <v>65</v>
      </c>
      <c r="BB102" s="1349"/>
      <c r="BC102" s="2254" t="s">
        <v>512</v>
      </c>
      <c r="BD102" s="1643"/>
      <c r="BE102" s="1625"/>
      <c r="BF102" s="1625" t="str">
        <f>IF(T102="","",T102)</f>
        <v/>
      </c>
      <c r="BG102" s="1625"/>
      <c r="BH102" s="1625"/>
      <c r="BI102" s="1636">
        <v>0</v>
      </c>
    </row>
    <row customHeight="1" ht="132">
      <c r="A103" s="1364"/>
      <c r="B103" s="1364"/>
      <c r="C103" s="1364"/>
      <c r="D103" s="1364"/>
      <c r="E103" s="2260"/>
      <c r="F103" s="2260"/>
      <c r="G103" s="2260"/>
      <c r="H103" s="2260"/>
      <c r="I103" s="2287"/>
      <c r="J103" s="2287"/>
      <c r="K103" s="2257" t="str">
        <f>S100&amp;".1"</f>
        <v>.1.1</v>
      </c>
      <c r="L103" s="1370"/>
      <c r="M103" s="1777"/>
      <c r="N103" s="1777"/>
      <c r="O103" s="1777"/>
      <c r="P103" s="2375"/>
      <c r="Q103" s="2375"/>
      <c r="R103" s="2348">
        <v>1</v>
      </c>
      <c r="S103" s="2342" t="str">
        <f>$K103</f>
        <v>.1.1</v>
      </c>
      <c r="T103" s="2361"/>
      <c r="U103" s="301"/>
      <c r="V103" s="752"/>
      <c r="W103" s="1258"/>
      <c r="X103" s="752"/>
      <c r="Y103" s="1258"/>
      <c r="Z103" s="2603"/>
      <c r="AA103" s="2108" t="s">
        <v>65</v>
      </c>
      <c r="AB103" s="2603"/>
      <c r="AC103" s="2108" t="s">
        <v>65</v>
      </c>
      <c r="AD103" s="2186" t="s">
        <v>65</v>
      </c>
      <c r="AE103" s="2327"/>
      <c r="AF103" s="2438">
        <v>1</v>
      </c>
      <c r="AG103" s="2364"/>
      <c r="AH103" s="2108" t="s">
        <v>65</v>
      </c>
      <c r="AI103" s="2327"/>
      <c r="AJ103" s="2438">
        <v>1</v>
      </c>
      <c r="AK103" s="2328" t="s">
        <v>28</v>
      </c>
      <c r="AL103" s="2108" t="s">
        <v>65</v>
      </c>
      <c r="AM103" s="2295"/>
      <c r="AN103" s="2438">
        <v>1</v>
      </c>
      <c r="AO103" s="2358"/>
      <c r="AP103" s="2359" t="s">
        <v>65</v>
      </c>
      <c r="AQ103" s="684" t="s">
        <v>252</v>
      </c>
      <c r="AR103" s="2438" t="s">
        <v>92</v>
      </c>
      <c r="AS103" s="2577" t="s">
        <v>535</v>
      </c>
      <c r="AT103" s="752"/>
      <c r="AU103" s="1258"/>
      <c r="AV103" s="752">
        <v>15187.15</v>
      </c>
      <c r="AW103" s="1258">
        <v>12655.96</v>
      </c>
      <c r="AX103" s="2603">
        <v>45658</v>
      </c>
      <c r="AY103" s="2108" t="s">
        <v>65</v>
      </c>
      <c r="AZ103" s="2603">
        <v>46022</v>
      </c>
      <c r="BA103" s="2108" t="s">
        <v>65</v>
      </c>
      <c r="BB103" s="1349"/>
      <c r="BC103" s="2254" t="s">
        <v>512</v>
      </c>
      <c r="BD103" s="1643"/>
      <c r="BE103" s="1625"/>
      <c r="BF103" s="1625" t="str">
        <f>IF(T103="","",T103)</f>
        <v/>
      </c>
      <c r="BG103" s="1625"/>
      <c r="BH103" s="1625"/>
      <c r="BI103" s="1636">
        <v>0</v>
      </c>
    </row>
    <row customHeight="1" ht="132">
      <c r="A104" s="1364"/>
      <c r="B104" s="1364"/>
      <c r="C104" s="1364"/>
      <c r="D104" s="1364"/>
      <c r="E104" s="2260"/>
      <c r="F104" s="2260"/>
      <c r="G104" s="2260"/>
      <c r="H104" s="2260"/>
      <c r="I104" s="2287"/>
      <c r="J104" s="2287"/>
      <c r="K104" s="2257" t="str">
        <f>S101&amp;".1"</f>
        <v>.1.1.1</v>
      </c>
      <c r="L104" s="1370"/>
      <c r="M104" s="1777"/>
      <c r="N104" s="1777"/>
      <c r="O104" s="1777"/>
      <c r="P104" s="2375"/>
      <c r="Q104" s="2375"/>
      <c r="R104" s="2348">
        <v>1</v>
      </c>
      <c r="S104" s="2342" t="str">
        <f>$K104</f>
        <v>.1.1.1</v>
      </c>
      <c r="T104" s="2361"/>
      <c r="U104" s="301"/>
      <c r="V104" s="752"/>
      <c r="W104" s="1258"/>
      <c r="X104" s="752"/>
      <c r="Y104" s="1258"/>
      <c r="Z104" s="2603"/>
      <c r="AA104" s="2108" t="s">
        <v>65</v>
      </c>
      <c r="AB104" s="2603"/>
      <c r="AC104" s="2108" t="s">
        <v>65</v>
      </c>
      <c r="AD104" s="2186" t="s">
        <v>65</v>
      </c>
      <c r="AE104" s="2327"/>
      <c r="AF104" s="2438">
        <v>1</v>
      </c>
      <c r="AG104" s="2364"/>
      <c r="AH104" s="2108" t="s">
        <v>65</v>
      </c>
      <c r="AI104" s="2327"/>
      <c r="AJ104" s="2438">
        <v>1</v>
      </c>
      <c r="AK104" s="2328" t="s">
        <v>28</v>
      </c>
      <c r="AL104" s="2108" t="s">
        <v>65</v>
      </c>
      <c r="AM104" s="2295"/>
      <c r="AN104" s="2438">
        <v>1</v>
      </c>
      <c r="AO104" s="2358"/>
      <c r="AP104" s="2359" t="s">
        <v>65</v>
      </c>
      <c r="AQ104" s="684" t="s">
        <v>252</v>
      </c>
      <c r="AR104" s="2438" t="s">
        <v>110</v>
      </c>
      <c r="AS104" s="2577" t="s">
        <v>539</v>
      </c>
      <c r="AT104" s="752"/>
      <c r="AU104" s="1258"/>
      <c r="AV104" s="752">
        <v>12134.17</v>
      </c>
      <c r="AW104" s="1258">
        <v>10111.81</v>
      </c>
      <c r="AX104" s="2603">
        <v>45658</v>
      </c>
      <c r="AY104" s="2108" t="s">
        <v>65</v>
      </c>
      <c r="AZ104" s="2603">
        <v>46022</v>
      </c>
      <c r="BA104" s="2108" t="s">
        <v>65</v>
      </c>
      <c r="BB104" s="1349"/>
      <c r="BC104" s="2254" t="s">
        <v>512</v>
      </c>
      <c r="BD104" s="1643"/>
      <c r="BE104" s="1625"/>
      <c r="BF104" s="1625" t="str">
        <f>IF(T104="","",T104)</f>
        <v/>
      </c>
      <c r="BG104" s="1625"/>
      <c r="BH104" s="1625"/>
      <c r="BI104" s="1636">
        <v>0</v>
      </c>
    </row>
    <row customHeight="1" ht="14.25">
      <c r="A105" s="1364"/>
      <c r="B105" s="1364"/>
      <c r="C105" s="1364"/>
      <c r="D105" s="1364"/>
      <c r="E105" s="2260"/>
      <c r="F105" s="2260"/>
      <c r="G105" s="2260"/>
      <c r="H105" s="2260"/>
      <c r="I105" s="2287"/>
      <c r="J105" s="2287"/>
      <c r="K105" s="2257"/>
      <c r="L105" s="1370"/>
      <c r="M105" s="1777"/>
      <c r="N105" s="1777"/>
      <c r="O105" s="1777"/>
      <c r="P105" s="2375"/>
      <c r="Q105" s="2375"/>
      <c r="R105" s="2348"/>
      <c r="S105" s="2343"/>
      <c r="T105" s="2362"/>
      <c r="U105" s="301"/>
      <c r="V105" s="2940"/>
      <c r="W105" s="2941"/>
      <c r="X105" s="2942"/>
      <c r="Y105" s="2943"/>
      <c r="Z105" s="2944"/>
      <c r="AA105" s="2945"/>
      <c r="AB105" s="2946"/>
      <c r="AC105" s="2947"/>
      <c r="AD105" s="2187"/>
      <c r="AE105" s="2327"/>
      <c r="AF105" s="2438"/>
      <c r="AG105" s="2364"/>
      <c r="AH105" s="2108"/>
      <c r="AI105" s="2327"/>
      <c r="AJ105" s="2438" t="s">
        <v>89</v>
      </c>
      <c r="AK105" s="2328"/>
      <c r="AL105" s="2108"/>
      <c r="AM105" s="2296"/>
      <c r="AN105" s="2438"/>
      <c r="AO105" s="2807" t="s">
        <v>28</v>
      </c>
      <c r="AP105" s="2360"/>
      <c r="AQ105" s="2948"/>
      <c r="AR105" s="2949"/>
      <c r="AS105" s="2950" t="s">
        <v>513</v>
      </c>
      <c r="AT105" s="2951"/>
      <c r="AU105" s="2952"/>
      <c r="AV105" s="2953"/>
      <c r="AW105" s="2954"/>
      <c r="AX105" s="2955"/>
      <c r="AY105" s="2956"/>
      <c r="AZ105" s="2957"/>
      <c r="BA105" s="2958"/>
      <c r="BB105" s="2959"/>
      <c r="BC105" s="2255"/>
      <c r="BD105" s="1643"/>
      <c r="BE105" s="1625"/>
      <c r="BF105" s="1625"/>
      <c r="BG105" s="1625"/>
      <c r="BH105" s="1625"/>
      <c r="BI105" s="1636">
        <v>0</v>
      </c>
    </row>
    <row customHeight="1" ht="14.25">
      <c r="A106" s="1364"/>
      <c r="B106" s="1364"/>
      <c r="C106" s="1364"/>
      <c r="D106" s="1364"/>
      <c r="E106" s="2260"/>
      <c r="F106" s="2260"/>
      <c r="G106" s="2260"/>
      <c r="H106" s="2260"/>
      <c r="I106" s="2287"/>
      <c r="J106" s="2287"/>
      <c r="K106" s="2257"/>
      <c r="L106" s="1370"/>
      <c r="M106" s="1777"/>
      <c r="N106" s="1777"/>
      <c r="O106" s="1777"/>
      <c r="P106" s="2375"/>
      <c r="Q106" s="2375"/>
      <c r="R106" s="2348"/>
      <c r="S106" s="2343"/>
      <c r="T106" s="2362"/>
      <c r="U106" s="301"/>
      <c r="V106" s="2960"/>
      <c r="W106" s="2961"/>
      <c r="X106" s="2962"/>
      <c r="Y106" s="2963"/>
      <c r="Z106" s="2964"/>
      <c r="AA106" s="2965"/>
      <c r="AB106" s="2966"/>
      <c r="AC106" s="2967"/>
      <c r="AD106" s="2187"/>
      <c r="AE106" s="2327"/>
      <c r="AF106" s="2438"/>
      <c r="AG106" s="2364"/>
      <c r="AH106" s="2108"/>
      <c r="AI106" s="2327"/>
      <c r="AJ106" s="2438" t="s">
        <v>89</v>
      </c>
      <c r="AK106" s="2328"/>
      <c r="AL106" s="2108"/>
      <c r="AM106" s="2968"/>
      <c r="AN106" s="2969"/>
      <c r="AO106" s="2970" t="s">
        <v>514</v>
      </c>
      <c r="AP106" s="2971"/>
      <c r="AQ106" s="2972"/>
      <c r="AR106" s="2973"/>
      <c r="AS106" s="2974"/>
      <c r="AT106" s="2975"/>
      <c r="AU106" s="2976"/>
      <c r="AV106" s="2977"/>
      <c r="AW106" s="2978"/>
      <c r="AX106" s="2979"/>
      <c r="AY106" s="2980"/>
      <c r="AZ106" s="2981"/>
      <c r="BA106" s="2982"/>
      <c r="BB106" s="2983"/>
      <c r="BC106" s="2255"/>
      <c r="BD106" s="1643"/>
      <c r="BE106" s="1625"/>
      <c r="BF106" s="1625"/>
      <c r="BG106" s="1625"/>
      <c r="BH106" s="1625"/>
      <c r="BI106" s="1636">
        <v>0</v>
      </c>
    </row>
    <row s="1851" customFormat="1" customHeight="1" ht="11.25">
      <c r="A107" s="1364"/>
      <c r="B107" s="1364"/>
      <c r="C107" s="1364"/>
      <c r="D107" s="1364"/>
      <c r="E107" s="2260">
        <v>1</v>
      </c>
      <c r="F107" s="2260"/>
      <c r="G107" s="2260"/>
      <c r="H107" s="2260"/>
      <c r="I107" s="2287"/>
      <c r="J107" s="2287"/>
      <c r="K107" s="2257"/>
      <c r="L107" s="1370"/>
      <c r="M107" s="1777"/>
      <c r="N107" s="1777"/>
      <c r="O107" s="1777"/>
      <c r="P107" s="2375"/>
      <c r="Q107" s="2375"/>
      <c r="R107" s="2348"/>
      <c r="S107" s="2343"/>
      <c r="T107" s="2362"/>
      <c r="U107" s="301"/>
      <c r="V107" s="2984"/>
      <c r="W107" s="2985"/>
      <c r="X107" s="2986"/>
      <c r="Y107" s="2987"/>
      <c r="Z107" s="2988"/>
      <c r="AA107" s="2989"/>
      <c r="AB107" s="2990"/>
      <c r="AC107" s="2991"/>
      <c r="AD107" s="2187"/>
      <c r="AE107" s="2327"/>
      <c r="AF107" s="2438"/>
      <c r="AG107" s="2806" t="s">
        <v>28</v>
      </c>
      <c r="AH107" s="2108"/>
      <c r="AI107" s="2992"/>
      <c r="AJ107" s="2993"/>
      <c r="AK107" s="2994" t="s">
        <v>515</v>
      </c>
      <c r="AL107" s="2995"/>
      <c r="AM107" s="2996"/>
      <c r="AN107" s="2997"/>
      <c r="AO107" s="2998"/>
      <c r="AP107" s="2999"/>
      <c r="AQ107" s="3000"/>
      <c r="AR107" s="3001"/>
      <c r="AS107" s="3002"/>
      <c r="AT107" s="3003"/>
      <c r="AU107" s="3004"/>
      <c r="AV107" s="3005"/>
      <c r="AW107" s="3006"/>
      <c r="AX107" s="3007"/>
      <c r="AY107" s="3008"/>
      <c r="AZ107" s="3009"/>
      <c r="BA107" s="3010"/>
      <c r="BB107" s="3011"/>
      <c r="BC107" s="2255"/>
      <c r="BD107" s="1643"/>
      <c r="BE107" s="1625"/>
      <c r="BF107" s="1625"/>
      <c r="BG107" s="1625"/>
      <c r="BH107" s="1625"/>
      <c r="BI107" s="1636">
        <v>0</v>
      </c>
    </row>
    <row s="1851" customFormat="1" customHeight="1" ht="11.25">
      <c r="A108" s="1364"/>
      <c r="B108" s="1364"/>
      <c r="C108" s="1364"/>
      <c r="D108" s="1364"/>
      <c r="E108" s="2260">
        <v>1</v>
      </c>
      <c r="F108" s="2260"/>
      <c r="G108" s="2260"/>
      <c r="H108" s="2260"/>
      <c r="I108" s="2287"/>
      <c r="J108" s="2287"/>
      <c r="K108" s="2257"/>
      <c r="L108" s="1370"/>
      <c r="M108" s="1777"/>
      <c r="N108" s="1777"/>
      <c r="O108" s="1777"/>
      <c r="P108" s="2375"/>
      <c r="Q108" s="2375"/>
      <c r="R108" s="2348"/>
      <c r="S108" s="2344"/>
      <c r="T108" s="2363"/>
      <c r="U108" s="301"/>
      <c r="V108" s="3012"/>
      <c r="W108" s="3013" t="str">
        <f>Z69&amp;"-"&amp;AB69</f>
        <v>-</v>
      </c>
      <c r="X108" s="3014"/>
      <c r="Y108" s="3015" t="str">
        <f>AB69&amp;"-"&amp;AD69</f>
        <v>-нет</v>
      </c>
      <c r="Z108" s="3016"/>
      <c r="AA108" s="3017"/>
      <c r="AB108" s="3018"/>
      <c r="AC108" s="3019"/>
      <c r="AD108" s="2113"/>
      <c r="AE108" s="3020"/>
      <c r="AF108" s="3021"/>
      <c r="AG108" s="3022" t="s">
        <v>516</v>
      </c>
      <c r="AH108" s="3023"/>
      <c r="AI108" s="3024"/>
      <c r="AJ108" s="3025"/>
      <c r="AK108" s="3026"/>
      <c r="AL108" s="3027"/>
      <c r="AM108" s="3028"/>
      <c r="AN108" s="3029"/>
      <c r="AO108" s="3030"/>
      <c r="AP108" s="3031"/>
      <c r="AQ108" s="3032"/>
      <c r="AR108" s="3033"/>
      <c r="AS108" s="3034"/>
      <c r="AT108" s="3035"/>
      <c r="AU108" s="3036" t="str">
        <f>AX69&amp;"-"&amp;AZ69</f>
        <v>45658.5850462963-46022.585231481484</v>
      </c>
      <c r="AV108" s="3037"/>
      <c r="AW108" s="3038" t="str">
        <f>AZ69&amp;"-"&amp;BB69</f>
        <v>46022.585231481484-</v>
      </c>
      <c r="AX108" s="3039"/>
      <c r="AY108" s="3040"/>
      <c r="AZ108" s="3041"/>
      <c r="BA108" s="3042"/>
      <c r="BB108" s="3043" t="str">
        <f>BE69&amp;"-"&amp;BG69</f>
        <v>-</v>
      </c>
      <c r="BC108" s="2255"/>
      <c r="BD108" s="1643"/>
      <c r="BE108" s="1625"/>
      <c r="BF108" s="1625" t="str">
        <f>IF(T108="","",T108)</f>
        <v/>
      </c>
      <c r="BG108" s="1625"/>
      <c r="BH108" s="1625"/>
      <c r="BI108" s="1636">
        <v>0</v>
      </c>
    </row>
    <row s="1851" customFormat="1" customHeight="1" ht="11.25">
      <c r="A109" s="1364"/>
      <c r="B109" s="1364"/>
      <c r="C109" s="1364"/>
      <c r="D109" s="1364"/>
      <c r="E109" s="2260">
        <v>1</v>
      </c>
      <c r="F109" s="2260"/>
      <c r="G109" s="2260"/>
      <c r="H109" s="2260"/>
      <c r="I109" s="2287"/>
      <c r="J109" s="2257"/>
      <c r="K109" s="1364"/>
      <c r="L109" s="1370"/>
      <c r="M109" s="1777"/>
      <c r="N109" s="1777"/>
      <c r="O109" s="1777"/>
      <c r="P109" s="2375"/>
      <c r="Q109" s="2375"/>
      <c r="R109" s="357"/>
      <c r="S109" s="3044"/>
      <c r="T109" s="3045" t="s">
        <v>474</v>
      </c>
      <c r="U109" s="3046"/>
      <c r="V109" s="3047"/>
      <c r="W109" s="3048"/>
      <c r="X109" s="3049"/>
      <c r="Y109" s="3050"/>
      <c r="Z109" s="3051"/>
      <c r="AA109" s="3052"/>
      <c r="AB109" s="3053"/>
      <c r="AC109" s="3054"/>
      <c r="AD109" s="3055"/>
      <c r="AE109" s="3056"/>
      <c r="AF109" s="3057"/>
      <c r="AG109" s="3058"/>
      <c r="AH109" s="3059"/>
      <c r="AI109" s="3060"/>
      <c r="AJ109" s="3061"/>
      <c r="AK109" s="3062"/>
      <c r="AL109" s="3063"/>
      <c r="AM109" s="3064"/>
      <c r="AN109" s="3065"/>
      <c r="AO109" s="3066"/>
      <c r="AP109" s="3067"/>
      <c r="AQ109" s="3068"/>
      <c r="AR109" s="3069"/>
      <c r="AS109" s="3070"/>
      <c r="AT109" s="3071"/>
      <c r="AU109" s="3072"/>
      <c r="AV109" s="3073"/>
      <c r="AW109" s="3074"/>
      <c r="AX109" s="3075"/>
      <c r="AY109" s="3076"/>
      <c r="AZ109" s="3077"/>
      <c r="BA109" s="3078"/>
      <c r="BB109" s="3079"/>
      <c r="BC109" s="2256"/>
      <c r="BD109" s="1643"/>
      <c r="BE109" s="1625"/>
      <c r="BF109" s="1625" t="str">
        <f>IF(T109="","",T109)</f>
        <v>Добавить строку</v>
      </c>
      <c r="BG109" s="1625"/>
      <c r="BH109" s="1625"/>
      <c r="BI109" s="1636">
        <v>0</v>
      </c>
    </row>
    <row s="623" customFormat="1" customHeight="1" ht="14.25">
      <c r="A110" s="1344"/>
      <c r="B110" s="1344"/>
      <c r="C110" s="1344"/>
      <c r="D110" s="1344"/>
      <c r="E110" s="2260">
        <v>1</v>
      </c>
      <c r="F110" s="2260"/>
      <c r="G110" s="2260"/>
      <c r="H110" s="2260"/>
      <c r="I110" s="2257"/>
      <c r="J110" s="1344"/>
      <c r="K110" s="1344"/>
      <c r="L110" s="1546"/>
      <c r="M110" s="511"/>
      <c r="N110" s="511"/>
      <c r="O110" s="511"/>
      <c r="P110" s="2375"/>
      <c r="Q110" s="2375"/>
      <c r="R110" s="357"/>
      <c r="S110" s="1387"/>
      <c r="T110" s="1388"/>
      <c r="U110" s="1389"/>
      <c r="V110" s="1389"/>
      <c r="W110" s="1389"/>
      <c r="X110" s="1389"/>
      <c r="Y110" s="1389"/>
      <c r="Z110" s="1389"/>
      <c r="AA110" s="1389"/>
      <c r="AB110" s="1389"/>
      <c r="AC110" s="1389"/>
      <c r="AD110" s="1389"/>
      <c r="AE110" s="1389"/>
      <c r="AF110" s="1389"/>
      <c r="AG110" s="1389"/>
      <c r="AH110" s="1389"/>
      <c r="AI110" s="1389"/>
      <c r="AJ110" s="1389"/>
      <c r="AK110" s="1389"/>
      <c r="AL110" s="1389"/>
      <c r="AM110" s="1389"/>
      <c r="AN110" s="1389"/>
      <c r="AO110" s="1389"/>
      <c r="AP110" s="1389"/>
      <c r="AQ110" s="1389"/>
      <c r="AR110" s="1389"/>
      <c r="AS110" s="1389"/>
      <c r="AT110" s="1389"/>
      <c r="AU110" s="1389"/>
      <c r="AV110" s="1389"/>
      <c r="AW110" s="1389"/>
      <c r="AX110" s="1389"/>
      <c r="AY110" s="1389"/>
      <c r="AZ110" s="1389"/>
      <c r="BA110" s="1389"/>
      <c r="BB110" s="1389"/>
      <c r="BC110" s="1390"/>
      <c r="BD110" s="1643"/>
      <c r="BE110" s="1625"/>
      <c r="BF110" s="1625" t="str">
        <f>IF(T110="","",T110)</f>
        <v/>
      </c>
      <c r="BG110" s="1625"/>
      <c r="BH110" s="1625"/>
      <c r="BI110" s="1643">
        <v>0</v>
      </c>
    </row>
    <row s="623" customFormat="1" customHeight="1" ht="14.25">
      <c r="A111" s="1344"/>
      <c r="B111" s="1344"/>
      <c r="C111" s="1344"/>
      <c r="D111" s="1344"/>
      <c r="E111" s="2260">
        <v>1</v>
      </c>
      <c r="F111" s="2260"/>
      <c r="G111" s="2260"/>
      <c r="H111" s="2259"/>
      <c r="I111" s="1344"/>
      <c r="J111" s="1344"/>
      <c r="K111" s="1344"/>
      <c r="L111" s="1546"/>
      <c r="M111" s="1316"/>
      <c r="N111" s="1316"/>
      <c r="O111" s="1643"/>
      <c r="P111" s="1317"/>
      <c r="Q111" s="1345"/>
      <c r="R111" s="1402"/>
      <c r="S111" s="1387"/>
      <c r="T111" s="1388"/>
      <c r="U111" s="1389"/>
      <c r="V111" s="1389"/>
      <c r="W111" s="1389"/>
      <c r="X111" s="1389"/>
      <c r="Y111" s="1389"/>
      <c r="Z111" s="1389"/>
      <c r="AA111" s="1389"/>
      <c r="AB111" s="1389"/>
      <c r="AC111" s="1389"/>
      <c r="AD111" s="1389"/>
      <c r="AE111" s="1389"/>
      <c r="AF111" s="1389"/>
      <c r="AG111" s="1389"/>
      <c r="AH111" s="1389"/>
      <c r="AI111" s="1389"/>
      <c r="AJ111" s="1389"/>
      <c r="AK111" s="1389"/>
      <c r="AL111" s="1389"/>
      <c r="AM111" s="1389"/>
      <c r="AN111" s="1389"/>
      <c r="AO111" s="1389"/>
      <c r="AP111" s="1389"/>
      <c r="AQ111" s="1389"/>
      <c r="AR111" s="1389"/>
      <c r="AS111" s="1389"/>
      <c r="AT111" s="1389"/>
      <c r="AU111" s="1389"/>
      <c r="AV111" s="1389"/>
      <c r="AW111" s="1389"/>
      <c r="AX111" s="1389"/>
      <c r="AY111" s="1389"/>
      <c r="AZ111" s="1389"/>
      <c r="BA111" s="1389"/>
      <c r="BB111" s="1389"/>
      <c r="BC111" s="1390"/>
      <c r="BD111" s="1643"/>
      <c r="BE111" s="1625"/>
      <c r="BF111" s="1625" t="str">
        <f>IF(T111="","",T111)</f>
        <v/>
      </c>
      <c r="BG111" s="1625"/>
      <c r="BH111" s="1625"/>
      <c r="BI111" s="1643">
        <v>0</v>
      </c>
    </row>
    <row s="623" customFormat="1" customHeight="1" ht="14.25">
      <c r="A112" s="1344"/>
      <c r="B112" s="1344"/>
      <c r="C112" s="1344"/>
      <c r="D112" s="1344"/>
      <c r="E112" s="2260">
        <v>1</v>
      </c>
      <c r="F112" s="2260"/>
      <c r="G112" s="2259"/>
      <c r="H112" s="1344"/>
      <c r="I112" s="1344"/>
      <c r="J112" s="1344"/>
      <c r="K112" s="1344"/>
      <c r="L112" s="1546"/>
      <c r="M112" s="1316"/>
      <c r="N112" s="1316"/>
      <c r="O112" s="1643"/>
      <c r="P112" s="1317"/>
      <c r="Q112" s="1345"/>
      <c r="R112" s="1317"/>
      <c r="S112" s="1323"/>
      <c r="T112" s="1326"/>
      <c r="U112" s="1325"/>
      <c r="V112" s="1325"/>
      <c r="W112" s="1325"/>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325"/>
      <c r="AS112" s="1325"/>
      <c r="AT112" s="1325"/>
      <c r="AU112" s="1325"/>
      <c r="AV112" s="1325"/>
      <c r="AW112" s="1325"/>
      <c r="AX112" s="1325"/>
      <c r="AY112" s="1325"/>
      <c r="AZ112" s="1325"/>
      <c r="BA112" s="1325"/>
      <c r="BB112" s="1325"/>
      <c r="BC112" s="1325"/>
      <c r="BD112" s="1643"/>
      <c r="BE112" s="1625"/>
      <c r="BF112" s="1625" t="str">
        <f>IF(T112="","",T112)</f>
        <v/>
      </c>
      <c r="BG112" s="1625"/>
      <c r="BH112" s="1625"/>
      <c r="BI112" s="1643">
        <v>0</v>
      </c>
    </row>
    <row s="623" customFormat="1" customHeight="1" ht="14.25">
      <c r="A113" s="1344"/>
      <c r="B113" s="1344"/>
      <c r="C113" s="1344"/>
      <c r="D113" s="1344"/>
      <c r="E113" s="2260">
        <v>1</v>
      </c>
      <c r="F113" s="2259"/>
      <c r="G113" s="1344"/>
      <c r="H113" s="1344"/>
      <c r="I113" s="1344"/>
      <c r="J113" s="1344"/>
      <c r="K113" s="1344"/>
      <c r="L113" s="1546"/>
      <c r="M113" s="1322"/>
      <c r="N113" s="1322"/>
      <c r="O113" s="1643"/>
      <c r="P113" s="1317"/>
      <c r="Q113" s="1345"/>
      <c r="R113" s="1317"/>
      <c r="S113" s="1323"/>
      <c r="T113" s="1326" t="s">
        <v>227</v>
      </c>
      <c r="U113" s="1325"/>
      <c r="V113" s="1325"/>
      <c r="W113" s="1325"/>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325"/>
      <c r="AS113" s="1325"/>
      <c r="AT113" s="1325"/>
      <c r="AU113" s="1325"/>
      <c r="AV113" s="1325"/>
      <c r="AW113" s="1325"/>
      <c r="AX113" s="1325"/>
      <c r="AY113" s="1325"/>
      <c r="AZ113" s="1325"/>
      <c r="BA113" s="1325"/>
      <c r="BB113" s="1325"/>
      <c r="BC113" s="1325"/>
      <c r="BD113" s="1643"/>
      <c r="BE113" s="1625"/>
      <c r="BF113" s="1625" t="str">
        <f>IF(T113="","",T113)</f>
        <v>Добавить централизованную систему для дифференциации</v>
      </c>
      <c r="BG113" s="1625"/>
      <c r="BH113" s="1625"/>
      <c r="BI113" s="1643">
        <v>0</v>
      </c>
    </row>
    <row s="623" customFormat="1" customHeight="1" ht="14.25">
      <c r="A114" s="1344"/>
      <c r="B114" s="1344"/>
      <c r="C114" s="1344"/>
      <c r="D114" s="1344"/>
      <c r="E114" s="2259">
        <v>1</v>
      </c>
      <c r="F114" s="1344"/>
      <c r="G114" s="1344"/>
      <c r="H114" s="1344"/>
      <c r="I114" s="1344"/>
      <c r="J114" s="1344"/>
      <c r="K114" s="1344"/>
      <c r="L114" s="1546"/>
      <c r="M114" s="1322"/>
      <c r="N114" s="1322"/>
      <c r="O114" s="1643"/>
      <c r="P114" s="1317"/>
      <c r="Q114" s="1345"/>
      <c r="R114" s="1317"/>
      <c r="S114" s="1323"/>
      <c r="T114" s="1326" t="s">
        <v>228</v>
      </c>
      <c r="U114" s="1325"/>
      <c r="V114" s="1325"/>
      <c r="W114" s="1325"/>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325"/>
      <c r="AS114" s="1325"/>
      <c r="AT114" s="1325"/>
      <c r="AU114" s="1325"/>
      <c r="AV114" s="1325"/>
      <c r="AW114" s="1325"/>
      <c r="AX114" s="1325"/>
      <c r="AY114" s="1325"/>
      <c r="AZ114" s="1325"/>
      <c r="BA114" s="1325"/>
      <c r="BB114" s="1325"/>
      <c r="BC114" s="1325"/>
      <c r="BD114" s="1643"/>
      <c r="BE114" s="1625"/>
      <c r="BF114" s="1625" t="str">
        <f>IF(T114="","",T114)</f>
        <v>Добавить территорию для дифференциации</v>
      </c>
      <c r="BG114" s="1625"/>
      <c r="BH114" s="1625"/>
      <c r="BI114" s="1643">
        <v>0</v>
      </c>
    </row>
    <row s="1643" customFormat="1" customHeight="1" ht="0">
      <c r="A115" s="1315"/>
      <c r="B115" s="1315"/>
      <c r="C115" s="1315"/>
      <c r="D115" s="1315"/>
      <c r="E115" s="1344"/>
      <c r="F115" s="1315"/>
      <c r="G115" s="1315"/>
      <c r="H115" s="1315"/>
      <c r="I115" s="1315"/>
      <c r="J115" s="1315"/>
      <c r="K115" s="1315"/>
      <c r="L115" s="1465"/>
      <c r="M115" s="1322"/>
      <c r="N115" s="1322"/>
      <c r="P115" s="1317"/>
      <c r="Q115" s="1318"/>
      <c r="R115" s="1317"/>
      <c r="S115" s="1323"/>
      <c r="T115" s="1326" t="s">
        <v>229</v>
      </c>
      <c r="U115" s="1325"/>
      <c r="V115" s="1325"/>
      <c r="W115" s="1325"/>
      <c r="X115" s="1325"/>
      <c r="Y115" s="1325"/>
      <c r="Z115" s="1325"/>
      <c r="AA115" s="1325"/>
      <c r="AB115" s="1325"/>
      <c r="AC115" s="1325"/>
      <c r="AD115" s="1325"/>
      <c r="AE115" s="1325"/>
      <c r="AF115" s="1325"/>
      <c r="AG115" s="1325"/>
      <c r="AH115" s="1325"/>
      <c r="AI115" s="1325"/>
      <c r="AJ115" s="1325"/>
      <c r="AK115" s="1325"/>
      <c r="AL115" s="1325"/>
      <c r="AM115" s="1325"/>
      <c r="AN115" s="1325"/>
      <c r="AO115" s="1325"/>
      <c r="AP115" s="1325"/>
      <c r="AQ115" s="1325"/>
      <c r="AR115" s="1325"/>
      <c r="AS115" s="1325"/>
      <c r="AT115" s="1325"/>
      <c r="AU115" s="1325"/>
      <c r="AV115" s="1325"/>
      <c r="AW115" s="1325"/>
      <c r="AX115" s="1325"/>
      <c r="AY115" s="1325"/>
      <c r="AZ115" s="1325"/>
      <c r="BA115" s="1325"/>
      <c r="BB115" s="1325"/>
      <c r="BC115" s="1325"/>
      <c r="BE115" s="790"/>
      <c r="BF115" s="790" t="str">
        <f>IF(T115="","",T115)</f>
        <v>Добавить наименование тарифа</v>
      </c>
      <c r="BG115" s="790"/>
      <c r="BH115" s="790"/>
      <c r="BI115" s="519">
        <v>0</v>
      </c>
    </row>
    <row customHeight="1" ht="11.549999999999999">
      <c r="M116" s="1161"/>
      <c r="N116" s="1161"/>
      <c r="O116" s="538"/>
      <c r="P116" s="1161"/>
      <c r="Q116" s="1161"/>
      <c r="R116" s="1156"/>
      <c r="S116" s="1156"/>
      <c r="BD116" s="1156"/>
      <c r="BE116" s="1156"/>
      <c r="BF116" s="1156"/>
      <c r="BG116" s="1156"/>
      <c r="BH116" s="1156"/>
      <c r="BI116" s="1156">
        <v>11</v>
      </c>
    </row>
    <row customHeight="1" ht="19.95">
      <c r="O117" s="538"/>
      <c r="S117" s="1254"/>
      <c r="T117" s="2286"/>
      <c r="U117" s="2286"/>
      <c r="V117" s="2286"/>
      <c r="W117" s="2286"/>
      <c r="X117" s="2286"/>
      <c r="Y117" s="2286"/>
      <c r="Z117" s="2286"/>
      <c r="AA117" s="2286"/>
      <c r="AB117" s="2286"/>
      <c r="AC117" s="2286"/>
      <c r="AD117" s="2286"/>
      <c r="AE117" s="2286"/>
      <c r="AF117" s="2286"/>
      <c r="AG117" s="2286"/>
      <c r="AH117" s="2286"/>
      <c r="AI117" s="2286"/>
      <c r="AJ117" s="2286"/>
      <c r="AK117" s="2286"/>
      <c r="AL117" s="2286"/>
      <c r="AM117" s="2286"/>
      <c r="AN117" s="2286"/>
      <c r="AO117" s="2286"/>
      <c r="AP117" s="2286"/>
      <c r="AQ117" s="2286"/>
      <c r="AR117" s="2286"/>
      <c r="AS117" s="2286"/>
      <c r="AT117" s="2286"/>
      <c r="AU117" s="2286"/>
      <c r="AV117" s="2286"/>
      <c r="AW117" s="2286"/>
      <c r="AX117" s="2286"/>
      <c r="AY117" s="2286"/>
      <c r="AZ117" s="2286"/>
      <c r="BA117" s="2286"/>
      <c r="BB117" s="2286"/>
      <c r="BC117" s="2286"/>
      <c r="BI117" s="1156">
        <v>19</v>
      </c>
    </row>
    <row customHeight="1" ht="14.699999999999998">
      <c r="O118" s="538"/>
      <c r="T118" s="1450"/>
      <c r="U118" s="1450"/>
      <c r="V118" s="1450"/>
      <c r="W118" s="1450"/>
      <c r="X118" s="1450"/>
      <c r="Y118" s="1450"/>
      <c r="Z118" s="1450"/>
      <c r="AA118" s="1450"/>
      <c r="AB118" s="1450"/>
      <c r="AC118" s="1450"/>
      <c r="AD118" s="1450"/>
      <c r="AE118" s="1450"/>
      <c r="AF118" s="1450"/>
      <c r="AG118" s="1450"/>
      <c r="AH118" s="1450"/>
      <c r="AI118" s="1450"/>
      <c r="AJ118" s="1450"/>
      <c r="AK118" s="1450"/>
      <c r="AL118" s="1450"/>
      <c r="AM118" s="1450"/>
      <c r="AN118" s="1450"/>
      <c r="AO118" s="1450"/>
      <c r="AP118" s="1450"/>
      <c r="AQ118" s="1450"/>
      <c r="AR118" s="1450"/>
      <c r="AS118" s="1450"/>
      <c r="AT118" s="1450"/>
      <c r="AU118" s="1450"/>
      <c r="AV118" s="1450"/>
      <c r="AW118" s="1450"/>
      <c r="AX118" s="1450"/>
      <c r="AY118" s="1450"/>
      <c r="AZ118" s="1450"/>
      <c r="BA118" s="1450"/>
      <c r="BB118" s="1450"/>
      <c r="BC118" s="1450"/>
      <c r="BI118" s="1156">
        <v>14</v>
      </c>
    </row>
    <row customHeight="1" ht="19.95">
      <c r="O119" s="538"/>
      <c r="S119" s="1254"/>
      <c r="T119" s="2286"/>
      <c r="U119" s="2286"/>
      <c r="V119" s="2286"/>
      <c r="W119" s="2286"/>
      <c r="X119" s="2286"/>
      <c r="Y119" s="2286"/>
      <c r="Z119" s="2286"/>
      <c r="AA119" s="2286"/>
      <c r="AB119" s="2286"/>
      <c r="AC119" s="2286"/>
      <c r="AD119" s="2286"/>
      <c r="AE119" s="2286"/>
      <c r="AF119" s="2286"/>
      <c r="AG119" s="2286"/>
      <c r="AH119" s="2286"/>
      <c r="AI119" s="2286"/>
      <c r="AJ119" s="2286"/>
      <c r="AK119" s="2286"/>
      <c r="AL119" s="2286"/>
      <c r="AM119" s="2286"/>
      <c r="AN119" s="2286"/>
      <c r="AO119" s="2286"/>
      <c r="AP119" s="2286"/>
      <c r="AQ119" s="2286"/>
      <c r="AR119" s="2286"/>
      <c r="AS119" s="2286"/>
      <c r="AT119" s="2286"/>
      <c r="AU119" s="2286"/>
      <c r="AV119" s="2286"/>
      <c r="AW119" s="2286"/>
      <c r="AX119" s="2286"/>
      <c r="AY119" s="2286"/>
      <c r="AZ119" s="2286"/>
      <c r="BA119" s="2286"/>
      <c r="BB119" s="2286"/>
      <c r="BC119" s="2286"/>
      <c r="BI119" s="1156">
        <v>19</v>
      </c>
    </row>
    <row customHeight="1" ht="14.699999999999998">
      <c r="O120" s="538"/>
      <c r="BI120" s="1156">
        <v>14</v>
      </c>
    </row>
    <row customHeight="1" ht="14.25" hidden="1">
      <c r="A121" s="1161" t="s">
        <v>81</v>
      </c>
      <c r="B121" s="1161">
        <v>0</v>
      </c>
      <c r="C121" s="1161">
        <v>0</v>
      </c>
      <c r="D121" s="1161">
        <v>0</v>
      </c>
      <c r="E121" s="1161">
        <v>0</v>
      </c>
      <c r="F121" s="1161">
        <v>0</v>
      </c>
      <c r="G121" s="1161">
        <v>0</v>
      </c>
      <c r="H121" s="1161">
        <v>0</v>
      </c>
      <c r="I121" s="1161">
        <v>0</v>
      </c>
      <c r="J121" s="1161">
        <v>0</v>
      </c>
      <c r="K121" s="1161">
        <v>0</v>
      </c>
      <c r="L121" s="1462">
        <v>0</v>
      </c>
      <c r="M121" s="1363">
        <v>0</v>
      </c>
      <c r="N121" s="1363">
        <v>0</v>
      </c>
      <c r="O121" s="1363">
        <v>0</v>
      </c>
      <c r="P121" s="1363">
        <v>0</v>
      </c>
      <c r="Q121" s="1372">
        <v>0</v>
      </c>
      <c r="R121" s="345">
        <v>3</v>
      </c>
      <c r="S121" s="582">
        <v>12</v>
      </c>
      <c r="T121" s="1156">
        <v>31</v>
      </c>
      <c r="U121" s="1156">
        <v>0</v>
      </c>
      <c r="V121" s="1156">
        <v>0</v>
      </c>
      <c r="W121" s="1156">
        <v>0</v>
      </c>
      <c r="X121" s="1156">
        <v>0</v>
      </c>
      <c r="Y121" s="1156">
        <v>0</v>
      </c>
      <c r="Z121" s="1156">
        <v>0</v>
      </c>
      <c r="AA121" s="1156">
        <v>0</v>
      </c>
      <c r="AB121" s="1156">
        <v>0</v>
      </c>
      <c r="AC121" s="1156">
        <v>0</v>
      </c>
      <c r="AD121" s="1156">
        <v>3</v>
      </c>
      <c r="AE121" s="1156">
        <v>3</v>
      </c>
      <c r="AF121" s="1156">
        <v>3</v>
      </c>
      <c r="AG121" s="1156">
        <v>24</v>
      </c>
      <c r="AH121" s="1156">
        <v>3</v>
      </c>
      <c r="AI121" s="1156">
        <v>3</v>
      </c>
      <c r="AJ121" s="1156">
        <v>3</v>
      </c>
      <c r="AK121" s="1156">
        <v>24</v>
      </c>
      <c r="AL121" s="1156">
        <v>3</v>
      </c>
      <c r="AM121" s="1156">
        <v>3</v>
      </c>
      <c r="AN121" s="1156">
        <v>3</v>
      </c>
      <c r="AO121" s="1156">
        <v>18</v>
      </c>
      <c r="AP121" s="1156">
        <v>3</v>
      </c>
      <c r="AQ121" s="1156">
        <v>3</v>
      </c>
      <c r="AR121" s="1156">
        <v>3</v>
      </c>
      <c r="AS121" s="1156">
        <v>18</v>
      </c>
      <c r="AT121" s="1156">
        <v>21</v>
      </c>
      <c r="AU121" s="1156">
        <v>21</v>
      </c>
      <c r="AV121" s="1156">
        <v>21</v>
      </c>
      <c r="AW121" s="1156">
        <v>21</v>
      </c>
      <c r="AX121" s="1156">
        <v>11</v>
      </c>
      <c r="AY121" s="1156">
        <v>3</v>
      </c>
      <c r="AZ121" s="1156">
        <v>11</v>
      </c>
      <c r="BA121" s="1156">
        <v>0</v>
      </c>
      <c r="BB121" s="1156">
        <v>4</v>
      </c>
      <c r="BC121" s="1156">
        <v>115</v>
      </c>
      <c r="BD121" s="512">
        <v>10</v>
      </c>
      <c r="BE121" s="512">
        <v>10</v>
      </c>
      <c r="BF121" s="512">
        <v>10</v>
      </c>
      <c r="BG121" s="512">
        <v>10</v>
      </c>
      <c r="BH121" s="512">
        <v>10</v>
      </c>
      <c r="BI121" s="1156">
        <v>23</v>
      </c>
    </row>
  </sheetData>
  <sheetProtection formatColumns="0" formatRows="0" autoFilter="0" sort="0" insertRows="0" insertColumns="1" deleteRows="0" deleteColumns="0"/>
  <mergeCells count="184">
    <mergeCell ref="T119:BC119"/>
    <mergeCell ref="AK52:AK54"/>
    <mergeCell ref="AL52:AL54"/>
    <mergeCell ref="AE52:AE55"/>
    <mergeCell ref="AF52:AF55"/>
    <mergeCell ref="AG52:AG55"/>
    <mergeCell ref="AH52:AH55"/>
    <mergeCell ref="AI52:AI54"/>
    <mergeCell ref="AJ52:AJ54"/>
    <mergeCell ref="BC52:BC57"/>
    <mergeCell ref="T52:T56"/>
    <mergeCell ref="T117:BC117"/>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BC69:BC109"/>
    <mergeCell ref="AK69:AK77"/>
    <mergeCell ref="AL69:AL77"/>
    <mergeCell ref="AE69:AE107"/>
    <mergeCell ref="AF69:AF107"/>
    <mergeCell ref="AG69:AG107"/>
    <mergeCell ref="AD68:BB68"/>
    <mergeCell ref="K69:K108"/>
    <mergeCell ref="R69:R108"/>
    <mergeCell ref="S69:S108"/>
    <mergeCell ref="T69:T108"/>
    <mergeCell ref="AH69:AH107"/>
    <mergeCell ref="AI69:AI77"/>
    <mergeCell ref="AJ69:AJ77"/>
    <mergeCell ref="E63:E114"/>
    <mergeCell ref="V63:AC63"/>
    <mergeCell ref="AD63:BB63"/>
    <mergeCell ref="F64:F113"/>
    <mergeCell ref="V64:AC64"/>
    <mergeCell ref="AD64:BB64"/>
    <mergeCell ref="G65:G112"/>
    <mergeCell ref="V65:AC65"/>
    <mergeCell ref="AD65:BB65"/>
    <mergeCell ref="H66:H111"/>
    <mergeCell ref="AM69:AM76"/>
    <mergeCell ref="AN69:AN76"/>
    <mergeCell ref="AO69:AO76"/>
    <mergeCell ref="AP69:AP76"/>
    <mergeCell ref="AD69:AD108"/>
    <mergeCell ref="V66:AC66"/>
    <mergeCell ref="AD66:BB66"/>
    <mergeCell ref="I67:I110"/>
    <mergeCell ref="P67:P110"/>
    <mergeCell ref="V67:AC67"/>
    <mergeCell ref="AD67:BB67"/>
    <mergeCell ref="J68:J109"/>
    <mergeCell ref="Q68:Q109"/>
    <mergeCell ref="V68:AC68"/>
    <mergeCell ref="AI78:AI86"/>
    <mergeCell ref="AJ78:AJ86"/>
    <mergeCell ref="AK78:AK86"/>
    <mergeCell ref="AL78:AL86"/>
    <mergeCell ref="AM78:AM85"/>
    <mergeCell ref="AN78:AN85"/>
    <mergeCell ref="AO78:AO85"/>
    <mergeCell ref="AP78:AP85"/>
    <mergeCell ref="AI87:AI96"/>
    <mergeCell ref="AJ87:AJ96"/>
    <mergeCell ref="AK87:AK96"/>
    <mergeCell ref="AL87:AL96"/>
    <mergeCell ref="AM87:AM95"/>
    <mergeCell ref="AN87:AN95"/>
    <mergeCell ref="AO87:AO95"/>
    <mergeCell ref="AP87:AP95"/>
    <mergeCell ref="AI97:AI106"/>
    <mergeCell ref="AJ97:AJ106"/>
    <mergeCell ref="AK97:AK106"/>
    <mergeCell ref="AL97:AL106"/>
    <mergeCell ref="AM97:AM105"/>
    <mergeCell ref="AN97:AN105"/>
    <mergeCell ref="AO97:AO105"/>
    <mergeCell ref="AP97:AP105"/>
  </mergeCells>
  <dataValidations count="9">
    <dataValidation allowBlank="1" sqref="S65643:BC65649 S983147:BC983153 S917611:BC917617 S852075:BC852081 S786539:BC786545 S721003:BC721009 S655467:BC655473 S589931:BC589937 S524395:BC524401 S458859:BC458865 S393323:BC393329 S327787:BC327793 S262251:BC262257 S196715:BC196721 S131179:BC131185"/>
    <dataValidation type="list" allowBlank="1" showInputMessage="1" errorTitle="Ошибка" error="Выберите значение из списка" prompt="Выберите значение из списка" sqref="V983144:BB983144 V917608:BB917608 V852072:BB852072 V786536:BB786536 V721000:BB721000 V655464:BB655464 V589928:BB589928 V524392:BB524392 V458856:BB458856 V393320:BB393320 V327784:BB327784 V262248:BB262248 V196712:BB196712 V131176:BB131176 V65640:BB65640">
      <formula1>kind_of_cons</formula1>
    </dataValidation>
    <dataValidation type="decimal" allowBlank="1" showErrorMessage="1" errorTitle="Ошибка" error="Допускается ввод только действительных чисел!" sqref="AO52:AO53 AG8:AG11 AO8:AO9 AG52:AG55 AG69:AG75 AO69:AO75 AG76 AO76 AG77:AG106 AG107 AO78:AO84 AO85 AO87:AO94 AO95 AO97:AO104 AO10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41 AA131177 AA196713 AA262249 AA327785 AA393321 AA458857 AA524393 AA589929 AA655465 AA721001 AA786537 AA852073 AA917609 AA983145 AC131177 AC458857 AC196713 AC262249 AC327785 AC393321 AC524393 AC589929 AC655465 AC721001 AC786537 AC852073 AC917609 AC983145 AC65641 AH52:AH53 AY8 AP52 AK52:AL53 AA8 AY65641 AY131177 AY196713 AY262249 AY327785 AY393321 AY458857 AY524393 AY589929 AY655465 AY721001 AY786537 AY852073 AY917609 AY983145 BA458857 BA196713 BA262249 BA327785 BA393321 BA524393 BA589929 BA655465 BA721001 BA786537 BA852073 BA917609 BA983145 BA65641 BA52 AC8:AD8 BA20 BA8 AY52 AK8:AL9 AD20 AG20:AH20 AK20:AL20 AP20 AY20 AH8:AH9 AP8 BA131177 AC52:AD52 AA52 AA69:AA75 AC69:AC75 AD69:AD75 AH69:AH75 AK69:AK75 AL69:AL75 AP69:AP75 AY69:AY75 BA69:BA75 AH76 AK76 AL76 AA78:AA84 AC78:AC84 AD78:AD84 AH78:AH84 AK78:AK84 AL78:AL84 AP78:AP84 AY78:AY84 BA78:BA84 AH85 AK85 AL85 AA87:AA94 AC87:AC94 AD87:AD94 AH87:AH94 AK87:AK94 AL87:AL94 AP87:AP94 AY87:AY94 BA87:BA94 AH95 AK95 AL95 AA97:AA104 AC97:AC104 AD97:AD104 AH97:AH104 AK97:AK104 AL97:AL104 AP97:AP104 AY97:AY104 BA97:BA104 AH105 AK105 AL105"/>
    <dataValidation type="textLength" operator="lessThanOrEqual" allowBlank="1" showInputMessage="1" showErrorMessage="1" errorTitle="Ошибка" error="Допускается ввод не более 900 символов!" sqref="BC65635:BC65642 BC131171:BC131178 BC196707:BC196714 BC262243:BC262250 BC327779:BC327786 BC393315:BC393322 BC458851:BC458858 BC524387:BC524394 BC589923:BC589930 BC655459:BC655466 BC720995:BC721002 BC786531:BC786538 BC852067:BC852074 BC917603:BC917610 BC983139:BC983146 AS8 T8:T12 AS52 T52:T56 T69:T75 AS69:AS75 T76 T77:T106 T107 T108 AS78:AS84 AS87:AS94 AS97:AS104">
      <formula1>900</formula1>
    </dataValidation>
    <dataValidation allowBlank="1" promptTitle="checkPeriodRange" sqref="W131178 W196714 W262250 W327786 W393322 W458858 W524394 W589930 W655466 W721002 W786538 W852074 W917610 W983146 AW56 AU12 BB12 AW65642 AW131178 AW196714 AW262250 AW327786 AW393322 AW458858 AW524394 AW589930 AW655466 AW721002 AW786538 AW852074 AW917610 AW983146 Y65642 Y56 W65642 Y131178 Y196714 Y262250 Y327786 Y393322 Y458858 Y524394 Y589930 Y655466 Y721002 Y786538 Y852074 Y917610 Y983146 AU56 Y12 BB56 W12 AW12 W56 W108 Y108 AU108 AW108 BB10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1 Z131177 Z196713 Z262249 Z327785 Z393321 Z458857 Z524393 Z589929 Z655465 Z721001 Z786537 Z852073 Z917609 Z983145 AB65641 AB131177 AB196713 AB262249 AB327785 AB393321 AB458857 AB524393 AB589929 AB655465 AB721001 AB786537 AB852073 AB917609 AB983145 Z8 AB8 AX65641 AX131177 AX196713 AX262249 AX327785 AX393321 AX458857 AX524393 AX589929 AX655465 AX721001 AX786537 AX852073 AX917609 AX983145 AZ65641 AZ131177 AZ196713 AZ262249 AZ327785 AZ393321 AZ458857 AZ524393 AZ589929 AZ655465 AZ721001 AZ786537 AZ852073 AZ917609 AZ983145 AX52 AX20 AZ8 AZ52 AX8 AZ20 Z52 AB52 Z69:Z75 AB69:AB75 AX69:AX75 AZ69:AZ75 Z78:Z84 AB78:AB84 AX78:AX84 AZ78:AZ84 Z87:Z94 AB87:AB94 AX87:AX94 AZ87:AZ94 Z97:Z104 AB97:AB104 AX97:AX104 AZ97:AZ104"/>
    <dataValidation type="list" allowBlank="1" showInputMessage="1" showErrorMessage="1" errorTitle="Ошибка" error="Выберите значение из списка" sqref="AD917607:AS917607 AD983143:AS983143 AD65639:AS65639 AD131175:AS131175 AD196711:AS196711 AD262247:AS262247 AD327783:AS327783 AD393319:AS393319 AD458855:AS458855 AD524391:AS524391 AD589927:AS589927 AD655463:AS655463 AD720999:AS720999 AD786535:AS786535 AD852071:AS852071">
      <formula1>kind_of_scheme_in</formula1>
    </dataValidation>
    <dataValidation type="list" allowBlank="1" showInputMessage="1" showErrorMessage="1" errorTitle="Ошибка" error="Выберите значение из списка" sqref="T65641 T131177 T196713 T262249 T327785 T393321 T458857 T524393 T589929 T655465 T721001 T786537 T852073 T917609 T983145">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2CD3E-F469-0558-6409-D4FBCDE5DF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327"/>
      <c r="AC28" s="2265" t="str">
        <f>IF(TITLE_DATE_PR_CHANGE="",IF(TITLE_DATE_PR="","",TITLE_DATE_PR),TITLE_DATE_PR_CHANGE)</f>
        <v>45409.51744212963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327"/>
      <c r="AC29" s="2252" t="str">
        <f>IF(TITLE_NUMBER_PR_CHANGE="",IF(TITLE_NUMBER_PR="","",TITLE_NUMBER_PR),TITLE_NUMBER_PR_CHANGE)</f>
        <v>569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327"/>
      <c r="AC32" s="2265" t="str">
        <f>IF(TITLE_DATE_PR_CHANGE="",IF(TITLE_DATE_PR="","",TITLE_DATE_PR),TITLE_DATE_PR_CHANGE)</f>
        <v>45409.51744212963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327"/>
      <c r="AC33" s="2252" t="str">
        <f>IF(TITLE_NUMBER_PR_CHANGE="",IF(TITLE_NUMBER_PR="","",TITLE_NUMBER_PR),TITLE_NUMBER_PR_CHANGE)</f>
        <v>569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495</v>
      </c>
      <c r="W38" s="2263" t="s">
        <v>442</v>
      </c>
      <c r="X38" s="2264"/>
      <c r="Y38" s="2263" t="s">
        <v>443</v>
      </c>
      <c r="Z38" s="2270"/>
      <c r="AA38" s="2264"/>
      <c r="AB38" s="2279"/>
      <c r="AC38" s="1484" t="s">
        <v>495</v>
      </c>
      <c r="AD38" s="2263" t="s">
        <v>442</v>
      </c>
      <c r="AE38" s="2264"/>
      <c r="AF38" s="2263" t="s">
        <v>443</v>
      </c>
      <c r="AG38" s="2270"/>
      <c r="AH38" s="2264"/>
      <c r="AI38" s="2279"/>
      <c r="AJ38" s="2282"/>
      <c r="AK38" s="2128"/>
      <c r="AQ38" s="1156">
        <v>34</v>
      </c>
    </row>
    <row customHeight="1" ht="90.3">
      <c r="A39" s="1371"/>
      <c r="B39" s="1371" t="s">
        <v>133</v>
      </c>
      <c r="C39" s="1371" t="s">
        <v>134</v>
      </c>
      <c r="D39" s="1371" t="s">
        <v>135</v>
      </c>
      <c r="E39" s="1365" t="s">
        <v>444</v>
      </c>
      <c r="F39" s="1365" t="s">
        <v>445</v>
      </c>
      <c r="G39" s="1365" t="s">
        <v>446</v>
      </c>
      <c r="H39" s="1365"/>
      <c r="I39" s="1365" t="s">
        <v>496</v>
      </c>
      <c r="J39" s="1365" t="s">
        <v>449</v>
      </c>
      <c r="K39" s="1365" t="s">
        <v>497</v>
      </c>
      <c r="L39" s="1365" t="s">
        <v>425</v>
      </c>
      <c r="Q39" s="377"/>
      <c r="R39" s="377"/>
      <c r="S39" s="2274"/>
      <c r="T39" s="2210"/>
      <c r="U39" s="303"/>
      <c r="V39" s="1484" t="s">
        <v>543</v>
      </c>
      <c r="W39" s="1223" t="s">
        <v>544</v>
      </c>
      <c r="X39" s="1223" t="s">
        <v>500</v>
      </c>
      <c r="Y39" s="1490" t="s">
        <v>453</v>
      </c>
      <c r="Z39" s="2271" t="s">
        <v>454</v>
      </c>
      <c r="AA39" s="2272"/>
      <c r="AB39" s="2280"/>
      <c r="AC39" s="1484" t="s">
        <v>543</v>
      </c>
      <c r="AD39" s="1223" t="s">
        <v>544</v>
      </c>
      <c r="AE39" s="1223" t="s">
        <v>500</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542</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545</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545</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275</v>
      </c>
      <c r="B46" s="1364" t="s">
        <v>276</v>
      </c>
      <c r="C46" s="1364" t="s">
        <v>277</v>
      </c>
      <c r="D46" s="1364" t="s">
        <v>545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545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545</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545</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545</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4069D-0521-20BD-9BC7-9F5F2E1E46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327"/>
      <c r="AC28" s="2265" t="str">
        <f>IF(TITLE_DATE_PR_CHANGE="",IF(TITLE_DATE_PR="","",TITLE_DATE_PR),TITLE_DATE_PR_CHANGE)</f>
        <v>45409.51744212963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327"/>
      <c r="AC29" s="2252" t="str">
        <f>IF(TITLE_NUMBER_PR_CHANGE="",IF(TITLE_NUMBER_PR="","",TITLE_NUMBER_PR),TITLE_NUMBER_PR_CHANGE)</f>
        <v>569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327"/>
      <c r="AC32" s="2265" t="str">
        <f>IF(TITLE_DATE_PR_CHANGE="",IF(TITLE_DATE_PR="","",TITLE_DATE_PR),TITLE_DATE_PR_CHANGE)</f>
        <v>45409.51744212963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327"/>
      <c r="AC33" s="2252" t="str">
        <f>IF(TITLE_NUMBER_PR_CHANGE="",IF(TITLE_NUMBER_PR="","",TITLE_NUMBER_PR),TITLE_NUMBER_PR_CHANGE)</f>
        <v>569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87</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495</v>
      </c>
      <c r="W38" s="2263" t="s">
        <v>442</v>
      </c>
      <c r="X38" s="2264"/>
      <c r="Y38" s="2263" t="s">
        <v>443</v>
      </c>
      <c r="Z38" s="2270"/>
      <c r="AA38" s="2264"/>
      <c r="AB38" s="2279"/>
      <c r="AC38" s="1484" t="s">
        <v>495</v>
      </c>
      <c r="AD38" s="2263" t="s">
        <v>442</v>
      </c>
      <c r="AE38" s="2264"/>
      <c r="AF38" s="2263" t="s">
        <v>443</v>
      </c>
      <c r="AG38" s="2270"/>
      <c r="AH38" s="2264"/>
      <c r="AI38" s="2279"/>
      <c r="AJ38" s="2282"/>
      <c r="AK38" s="2128"/>
      <c r="AQ38" s="1156">
        <v>34</v>
      </c>
    </row>
    <row customHeight="1" ht="90.3">
      <c r="A39" s="1371"/>
      <c r="B39" s="1371" t="s">
        <v>133</v>
      </c>
      <c r="C39" s="1371" t="s">
        <v>134</v>
      </c>
      <c r="D39" s="1371" t="s">
        <v>135</v>
      </c>
      <c r="E39" s="1365" t="s">
        <v>444</v>
      </c>
      <c r="F39" s="1365" t="s">
        <v>445</v>
      </c>
      <c r="G39" s="1365" t="s">
        <v>446</v>
      </c>
      <c r="H39" s="1365"/>
      <c r="I39" s="1365" t="s">
        <v>496</v>
      </c>
      <c r="J39" s="1365" t="s">
        <v>449</v>
      </c>
      <c r="K39" s="1365" t="s">
        <v>497</v>
      </c>
      <c r="L39" s="1365" t="s">
        <v>425</v>
      </c>
      <c r="Q39" s="377"/>
      <c r="R39" s="377"/>
      <c r="S39" s="2274"/>
      <c r="T39" s="2210"/>
      <c r="U39" s="303"/>
      <c r="V39" s="1484" t="s">
        <v>543</v>
      </c>
      <c r="W39" s="1223" t="s">
        <v>544</v>
      </c>
      <c r="X39" s="1223" t="s">
        <v>500</v>
      </c>
      <c r="Y39" s="1490" t="s">
        <v>453</v>
      </c>
      <c r="Z39" s="2271" t="s">
        <v>454</v>
      </c>
      <c r="AA39" s="2272"/>
      <c r="AB39" s="2280"/>
      <c r="AC39" s="1484" t="s">
        <v>543</v>
      </c>
      <c r="AD39" s="1223" t="s">
        <v>544</v>
      </c>
      <c r="AE39" s="1223" t="s">
        <v>500</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542</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546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546</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280</v>
      </c>
      <c r="B46" s="1364" t="s">
        <v>281</v>
      </c>
      <c r="C46" s="1364" t="s">
        <v>282</v>
      </c>
      <c r="D46" s="1364" t="s">
        <v>546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546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546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546</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546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227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228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CE23B-D58C-1BEB-CAA4-A7A43325DF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475</v>
      </c>
      <c r="AH24" s="1508" t="s">
        <v>475</v>
      </c>
      <c r="AK24" s="1508" t="s">
        <v>517</v>
      </c>
      <c r="AL24" s="1508" t="s">
        <v>475</v>
      </c>
      <c r="AP24" s="1508" t="s">
        <v>475</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45409.51744212963</v>
      </c>
      <c r="W32" s="2265"/>
      <c r="X32" s="2265"/>
      <c r="Y32" s="2265"/>
      <c r="Z32" s="2265"/>
      <c r="AA32" s="2265"/>
      <c r="AB32" s="2265"/>
      <c r="AC32" s="327"/>
      <c r="AD32" s="2265" t="str">
        <f>IF(TITLE_DATE_PR_CHANGE="",IF(TITLE_DATE_PR="","",TITLE_DATE_PR),TITLE_DATE_PR_CHANGE)</f>
        <v>45409.51744212963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569</v>
      </c>
      <c r="W33" s="2252"/>
      <c r="X33" s="2252"/>
      <c r="Y33" s="2252"/>
      <c r="Z33" s="2252"/>
      <c r="AA33" s="2252"/>
      <c r="AB33" s="2252"/>
      <c r="AC33" s="327"/>
      <c r="AD33" s="2252" t="str">
        <f>IF(TITLE_NUMBER_PR_CHANGE="",IF(TITLE_NUMBER_PR="","",TITLE_NUMBER_PR),TITLE_NUMBER_PR_CHANGE)</f>
        <v>569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45409.51744212963</v>
      </c>
      <c r="W36" s="2265"/>
      <c r="X36" s="2265"/>
      <c r="Y36" s="2265"/>
      <c r="Z36" s="2265"/>
      <c r="AA36" s="2265"/>
      <c r="AB36" s="2265"/>
      <c r="AC36" s="327"/>
      <c r="AD36" s="2265" t="str">
        <f>IF(TITLE_DATE_PR_CHANGE="",IF(TITLE_DATE_PR="","",TITLE_DATE_PR),TITLE_DATE_PR_CHANGE)</f>
        <v>45409.51744212963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569</v>
      </c>
      <c r="W37" s="2252"/>
      <c r="X37" s="2252"/>
      <c r="Y37" s="2252"/>
      <c r="Z37" s="2252"/>
      <c r="AA37" s="2252"/>
      <c r="AB37" s="2252"/>
      <c r="AC37" s="327"/>
      <c r="AD37" s="2252" t="str">
        <f>IF(TITLE_NUMBER_PR_CHANGE="",IF(TITLE_NUMBER_PR="","",TITLE_NUMBER_PR),TITLE_NUMBER_PR_CHANGE)</f>
        <v>569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87</v>
      </c>
      <c r="T41" s="2210" t="s">
        <v>518</v>
      </c>
      <c r="U41" s="302"/>
      <c r="V41" s="2275" t="s">
        <v>436</v>
      </c>
      <c r="W41" s="2276"/>
      <c r="X41" s="2276"/>
      <c r="Y41" s="2276"/>
      <c r="Z41" s="2276"/>
      <c r="AA41" s="2276"/>
      <c r="AB41" s="2277"/>
      <c r="AC41" s="2278" t="s">
        <v>437</v>
      </c>
      <c r="AD41" s="2329" t="s">
        <v>549</v>
      </c>
      <c r="AE41" s="2292"/>
      <c r="AF41" s="2292"/>
      <c r="AG41" s="2330"/>
      <c r="AH41" s="2329" t="s">
        <v>550</v>
      </c>
      <c r="AI41" s="2292"/>
      <c r="AJ41" s="2292"/>
      <c r="AK41" s="2330"/>
      <c r="AL41" s="2329" t="s">
        <v>551</v>
      </c>
      <c r="AM41" s="2292"/>
      <c r="AN41" s="2292"/>
      <c r="AO41" s="2330"/>
      <c r="AP41" s="2329" t="s">
        <v>522</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552</v>
      </c>
      <c r="AU42" s="2194"/>
      <c r="AV42" s="2193" t="s">
        <v>553</v>
      </c>
      <c r="AW42" s="2194"/>
      <c r="AX42" s="2295" t="s">
        <v>525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444</v>
      </c>
      <c r="F44" s="1365" t="s">
        <v>445</v>
      </c>
      <c r="G44" s="1365" t="s">
        <v>446</v>
      </c>
      <c r="H44" s="1365" t="s">
        <v>447</v>
      </c>
      <c r="I44" s="1365" t="s">
        <v>448</v>
      </c>
      <c r="J44" s="1365" t="s">
        <v>449</v>
      </c>
      <c r="K44" s="1365" t="s">
        <v>450</v>
      </c>
      <c r="L44" s="1365" t="s">
        <v>425</v>
      </c>
      <c r="Q44" s="292"/>
      <c r="R44" s="377"/>
      <c r="S44" s="2274"/>
      <c r="T44" s="2210"/>
      <c r="U44" s="303"/>
      <c r="V44" s="1480" t="s">
        <v>484</v>
      </c>
      <c r="W44" s="1480" t="s">
        <v>485</v>
      </c>
      <c r="X44" s="1480" t="s">
        <v>484</v>
      </c>
      <c r="Y44" s="1480" t="s">
        <v>485</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542</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554</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554</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227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228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229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8EE5A-7216-2A6A-9CDA-F7F3B3FA552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6BDB1-0231-C6C8-6D96-63C9EC80A1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2265"/>
      <c r="AC28" s="2265"/>
      <c r="AD28" s="2265"/>
      <c r="AE28" s="2265"/>
      <c r="AF28" s="327"/>
      <c r="AG28" s="2265" t="str">
        <f>IF(TITLE_DATE_PR_CHANGE="",IF(TITLE_DATE_PR="","",TITLE_DATE_PR),TITLE_DATE_PR_CHANGE)</f>
        <v>45409.51744212963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2252"/>
      <c r="AC29" s="2252"/>
      <c r="AD29" s="2252"/>
      <c r="AE29" s="2252"/>
      <c r="AF29" s="327"/>
      <c r="AG29" s="2252" t="str">
        <f>IF(TITLE_NUMBER_PR_CHANGE="",IF(TITLE_NUMBER_PR="","",TITLE_NUMBER_PR),TITLE_NUMBER_PR_CHANGE)</f>
        <v>569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2265"/>
      <c r="AC32" s="2265"/>
      <c r="AD32" s="2265"/>
      <c r="AE32" s="2265"/>
      <c r="AF32" s="327"/>
      <c r="AG32" s="2265" t="str">
        <f>IF(TITLE_DATE_PR_CHANGE="",IF(TITLE_DATE_PR="","",TITLE_DATE_PR),TITLE_DATE_PR_CHANGE)</f>
        <v>45409.51744212963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2252"/>
      <c r="AC33" s="2252"/>
      <c r="AD33" s="2252"/>
      <c r="AE33" s="2252"/>
      <c r="AF33" s="327"/>
      <c r="AG33" s="2252" t="str">
        <f>IF(TITLE_NUMBER_PR_CHANGE="",IF(TITLE_NUMBER_PR="","",TITLE_NUMBER_PR),TITLE_NUMBER_PR_CHANGE)</f>
        <v>569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87</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19.95">
      <c r="Q38" s="377"/>
      <c r="R38" s="377"/>
      <c r="S38" s="2274"/>
      <c r="T38" s="2210"/>
      <c r="U38" s="1032"/>
      <c r="V38" s="2367" t="s">
        <v>557</v>
      </c>
      <c r="W38" s="2366" t="s">
        <v>558</v>
      </c>
      <c r="X38" s="2366"/>
      <c r="Y38" s="2366"/>
      <c r="Z38" s="2366" t="s">
        <v>559</v>
      </c>
      <c r="AA38" s="2366"/>
      <c r="AB38" s="2366"/>
      <c r="AC38" s="2295" t="s">
        <v>443</v>
      </c>
      <c r="AD38" s="2314"/>
      <c r="AE38" s="2315"/>
      <c r="AF38" s="2279"/>
      <c r="AG38" s="2367" t="s">
        <v>557</v>
      </c>
      <c r="AH38" s="2366" t="s">
        <v>558</v>
      </c>
      <c r="AI38" s="2366"/>
      <c r="AJ38" s="2366"/>
      <c r="AK38" s="2366" t="s">
        <v>559</v>
      </c>
      <c r="AL38" s="2366"/>
      <c r="AM38" s="2366"/>
      <c r="AN38" s="2295" t="s">
        <v>443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560</v>
      </c>
      <c r="X39" s="2366" t="s">
        <v>561</v>
      </c>
      <c r="Y39" s="2366"/>
      <c r="Z39" s="2366" t="s">
        <v>562</v>
      </c>
      <c r="AA39" s="2366" t="s">
        <v>561</v>
      </c>
      <c r="AB39" s="2366"/>
      <c r="AC39" s="2296"/>
      <c r="AD39" s="2316"/>
      <c r="AE39" s="2317"/>
      <c r="AF39" s="2279"/>
      <c r="AG39" s="2367"/>
      <c r="AH39" s="2366" t="s">
        <v>560</v>
      </c>
      <c r="AI39" s="2366" t="s">
        <v>561</v>
      </c>
      <c r="AJ39" s="2366"/>
      <c r="AK39" s="2366" t="s">
        <v>562</v>
      </c>
      <c r="AL39" s="2366" t="s">
        <v>561</v>
      </c>
      <c r="AM39" s="2366"/>
      <c r="AN39" s="2296"/>
      <c r="AO39" s="2316"/>
      <c r="AP39" s="2317"/>
      <c r="AQ39" s="2279"/>
      <c r="AR39" s="2282"/>
      <c r="AS39" s="2128"/>
      <c r="AT39" s="1637"/>
      <c r="AU39" s="1637"/>
      <c r="AV39" s="1637"/>
      <c r="AW39" s="1637"/>
      <c r="AX39" s="1637"/>
      <c r="AY39" s="1632">
        <v>19</v>
      </c>
    </row>
    <row customHeight="1" ht="61.949999999999996">
      <c r="A40" s="1371"/>
      <c r="B40" s="1371" t="s">
        <v>133</v>
      </c>
      <c r="C40" s="1371" t="s">
        <v>134</v>
      </c>
      <c r="D40" s="1371" t="s">
        <v>135</v>
      </c>
      <c r="E40" s="1365" t="s">
        <v>444</v>
      </c>
      <c r="F40" s="1365" t="s">
        <v>445</v>
      </c>
      <c r="G40" s="1365" t="s">
        <v>446</v>
      </c>
      <c r="H40" s="1365"/>
      <c r="I40" s="1365" t="s">
        <v>496</v>
      </c>
      <c r="J40" s="1365" t="s">
        <v>449</v>
      </c>
      <c r="K40" s="1365" t="s">
        <v>497</v>
      </c>
      <c r="L40" s="1365" t="s">
        <v>425</v>
      </c>
      <c r="Q40" s="377"/>
      <c r="R40" s="377"/>
      <c r="S40" s="2274"/>
      <c r="T40" s="2210"/>
      <c r="U40" s="303"/>
      <c r="V40" s="2367"/>
      <c r="W40" s="2366"/>
      <c r="X40" s="1984" t="s">
        <v>563</v>
      </c>
      <c r="Y40" s="1984" t="s">
        <v>564</v>
      </c>
      <c r="Z40" s="2366"/>
      <c r="AA40" s="1984" t="s">
        <v>565</v>
      </c>
      <c r="AB40" s="1984" t="s">
        <v>566</v>
      </c>
      <c r="AC40" s="1490" t="s">
        <v>453</v>
      </c>
      <c r="AD40" s="2271" t="s">
        <v>454</v>
      </c>
      <c r="AE40" s="2272"/>
      <c r="AF40" s="2280"/>
      <c r="AG40" s="2367"/>
      <c r="AH40" s="2366"/>
      <c r="AI40" s="1984" t="s">
        <v>563</v>
      </c>
      <c r="AJ40" s="1984" t="s">
        <v>564</v>
      </c>
      <c r="AK40" s="2366"/>
      <c r="AL40" s="1984" t="s">
        <v>565</v>
      </c>
      <c r="AM40" s="1984" t="s">
        <v>566</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556</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567</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567</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260</v>
      </c>
      <c r="B47" s="1364" t="s">
        <v>261</v>
      </c>
      <c r="C47" s="1364" t="s">
        <v>262</v>
      </c>
      <c r="D47" s="1364" t="s">
        <v>567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567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567</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567</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567</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229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914D1-7938-0726-B048-89891CB17A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45409.51744212963</v>
      </c>
      <c r="W28" s="2265"/>
      <c r="X28" s="2265"/>
      <c r="Y28" s="2265"/>
      <c r="Z28" s="2265"/>
      <c r="AA28" s="2265"/>
      <c r="AB28" s="2265"/>
      <c r="AC28" s="2265"/>
      <c r="AD28" s="2265"/>
      <c r="AE28" s="2265"/>
      <c r="AF28" s="327"/>
      <c r="AG28" s="2265" t="str">
        <f>IF(TITLE_DATE_PR_CHANGE="",IF(TITLE_DATE_PR="","",TITLE_DATE_PR),TITLE_DATE_PR_CHANGE)</f>
        <v>45409.51744212963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569</v>
      </c>
      <c r="W29" s="2252"/>
      <c r="X29" s="2252"/>
      <c r="Y29" s="2252"/>
      <c r="Z29" s="2252"/>
      <c r="AA29" s="2252"/>
      <c r="AB29" s="2252"/>
      <c r="AC29" s="2252"/>
      <c r="AD29" s="2252"/>
      <c r="AE29" s="2252"/>
      <c r="AF29" s="327"/>
      <c r="AG29" s="2252" t="str">
        <f>IF(TITLE_NUMBER_PR_CHANGE="",IF(TITLE_NUMBER_PR="","",TITLE_NUMBER_PR),TITLE_NUMBER_PR_CHANGE)</f>
        <v>569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45409.51744212963</v>
      </c>
      <c r="W32" s="2265"/>
      <c r="X32" s="2265"/>
      <c r="Y32" s="2265"/>
      <c r="Z32" s="2265"/>
      <c r="AA32" s="2265"/>
      <c r="AB32" s="2265"/>
      <c r="AC32" s="2265"/>
      <c r="AD32" s="2265"/>
      <c r="AE32" s="2265"/>
      <c r="AF32" s="327"/>
      <c r="AG32" s="2265" t="str">
        <f>IF(TITLE_DATE_PR_CHANGE="",IF(TITLE_DATE_PR="","",TITLE_DATE_PR),TITLE_DATE_PR_CHANGE)</f>
        <v>45409.51744212963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569</v>
      </c>
      <c r="W33" s="2252"/>
      <c r="X33" s="2252"/>
      <c r="Y33" s="2252"/>
      <c r="Z33" s="2252"/>
      <c r="AA33" s="2252"/>
      <c r="AB33" s="2252"/>
      <c r="AC33" s="2252"/>
      <c r="AD33" s="2252"/>
      <c r="AE33" s="2252"/>
      <c r="AF33" s="327"/>
      <c r="AG33" s="2252" t="str">
        <f>IF(TITLE_NUMBER_PR_CHANGE="",IF(TITLE_NUMBER_PR="","",TITLE_NUMBER_PR),TITLE_NUMBER_PR_CHANGE)</f>
        <v>569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87</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557</v>
      </c>
      <c r="W38" s="2366" t="s">
        <v>558</v>
      </c>
      <c r="X38" s="2366"/>
      <c r="Y38" s="2366"/>
      <c r="Z38" s="2366" t="s">
        <v>559</v>
      </c>
      <c r="AA38" s="2366"/>
      <c r="AB38" s="2366"/>
      <c r="AC38" s="2295" t="s">
        <v>443</v>
      </c>
      <c r="AD38" s="2314"/>
      <c r="AE38" s="2315"/>
      <c r="AF38" s="2279"/>
      <c r="AG38" s="2367" t="s">
        <v>557</v>
      </c>
      <c r="AH38" s="2366" t="s">
        <v>558</v>
      </c>
      <c r="AI38" s="2366"/>
      <c r="AJ38" s="2366"/>
      <c r="AK38" s="2366" t="s">
        <v>559</v>
      </c>
      <c r="AL38" s="2366"/>
      <c r="AM38" s="2366"/>
      <c r="AN38" s="2295" t="s">
        <v>443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560</v>
      </c>
      <c r="X39" s="2366" t="s">
        <v>561</v>
      </c>
      <c r="Y39" s="2366"/>
      <c r="Z39" s="2366" t="s">
        <v>562</v>
      </c>
      <c r="AA39" s="2366" t="s">
        <v>561</v>
      </c>
      <c r="AB39" s="2366"/>
      <c r="AC39" s="2296"/>
      <c r="AD39" s="2316"/>
      <c r="AE39" s="2317"/>
      <c r="AF39" s="2279"/>
      <c r="AG39" s="2367"/>
      <c r="AH39" s="2366" t="s">
        <v>560</v>
      </c>
      <c r="AI39" s="2366" t="s">
        <v>561</v>
      </c>
      <c r="AJ39" s="2366"/>
      <c r="AK39" s="2366" t="s">
        <v>562</v>
      </c>
      <c r="AL39" s="2366" t="s">
        <v>561</v>
      </c>
      <c r="AM39" s="2366"/>
      <c r="AN39" s="2296"/>
      <c r="AO39" s="2316"/>
      <c r="AP39" s="2317"/>
      <c r="AQ39" s="2279"/>
      <c r="AR39" s="2282"/>
      <c r="AS39" s="2128"/>
      <c r="AY39" s="1156">
        <v>19</v>
      </c>
    </row>
    <row customHeight="1" ht="61.949999999999996">
      <c r="A40" s="1371"/>
      <c r="B40" s="1371" t="s">
        <v>133</v>
      </c>
      <c r="C40" s="1371" t="s">
        <v>134</v>
      </c>
      <c r="D40" s="1371" t="s">
        <v>135</v>
      </c>
      <c r="E40" s="1365" t="s">
        <v>444</v>
      </c>
      <c r="F40" s="1365" t="s">
        <v>445</v>
      </c>
      <c r="G40" s="1365" t="s">
        <v>446</v>
      </c>
      <c r="H40" s="1365"/>
      <c r="I40" s="1365" t="s">
        <v>496</v>
      </c>
      <c r="J40" s="1365" t="s">
        <v>449</v>
      </c>
      <c r="K40" s="1365" t="s">
        <v>497</v>
      </c>
      <c r="L40" s="1365" t="s">
        <v>425</v>
      </c>
      <c r="Q40" s="377"/>
      <c r="R40" s="377"/>
      <c r="S40" s="2274"/>
      <c r="T40" s="2210"/>
      <c r="U40" s="303"/>
      <c r="V40" s="2367"/>
      <c r="W40" s="2366"/>
      <c r="X40" s="1984" t="s">
        <v>563</v>
      </c>
      <c r="Y40" s="1984" t="s">
        <v>564</v>
      </c>
      <c r="Z40" s="2366"/>
      <c r="AA40" s="1984" t="s">
        <v>565</v>
      </c>
      <c r="AB40" s="1984" t="s">
        <v>566</v>
      </c>
      <c r="AC40" s="1490" t="s">
        <v>453</v>
      </c>
      <c r="AD40" s="2271" t="s">
        <v>454</v>
      </c>
      <c r="AE40" s="2272"/>
      <c r="AF40" s="2280"/>
      <c r="AG40" s="2367"/>
      <c r="AH40" s="2366"/>
      <c r="AI40" s="1984" t="s">
        <v>563</v>
      </c>
      <c r="AJ40" s="1984" t="s">
        <v>564</v>
      </c>
      <c r="AK40" s="2366"/>
      <c r="AL40" s="1984" t="s">
        <v>565</v>
      </c>
      <c r="AM40" s="1984" t="s">
        <v>566</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556</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568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568</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265</v>
      </c>
      <c r="B47" s="1364" t="s">
        <v>266</v>
      </c>
      <c r="C47" s="1364" t="s">
        <v>267</v>
      </c>
      <c r="D47" s="1364" t="s">
        <v>568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568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568</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568</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568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227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228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229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DFFED-27D1-6513-4C8D-0F2E6A3949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475</v>
      </c>
      <c r="AH24" s="1508" t="s">
        <v>475</v>
      </c>
      <c r="AK24" s="1508" t="s">
        <v>517</v>
      </c>
      <c r="AL24" s="1508" t="s">
        <v>475</v>
      </c>
      <c r="AP24" s="1508" t="s">
        <v>475</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45409.51744212963</v>
      </c>
      <c r="W32" s="2265"/>
      <c r="X32" s="2265"/>
      <c r="Y32" s="2265"/>
      <c r="Z32" s="2265"/>
      <c r="AA32" s="2265"/>
      <c r="AB32" s="2265"/>
      <c r="AC32" s="327"/>
      <c r="AD32" s="2265" t="str">
        <f>IF(TITLE_DATE_PR_CHANGE="",IF(TITLE_DATE_PR="","",TITLE_DATE_PR),TITLE_DATE_PR_CHANGE)</f>
        <v>45409.51744212963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569</v>
      </c>
      <c r="W33" s="2252"/>
      <c r="X33" s="2252"/>
      <c r="Y33" s="2252"/>
      <c r="Z33" s="2252"/>
      <c r="AA33" s="2252"/>
      <c r="AB33" s="2252"/>
      <c r="AC33" s="327"/>
      <c r="AD33" s="2252" t="str">
        <f>IF(TITLE_NUMBER_PR_CHANGE="",IF(TITLE_NUMBER_PR="","",TITLE_NUMBER_PR),TITLE_NUMBER_PR_CHANGE)</f>
        <v>569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45409.51744212963</v>
      </c>
      <c r="W36" s="2265"/>
      <c r="X36" s="2265"/>
      <c r="Y36" s="2265"/>
      <c r="Z36" s="2265"/>
      <c r="AA36" s="2265"/>
      <c r="AB36" s="2265"/>
      <c r="AC36" s="327"/>
      <c r="AD36" s="2265" t="str">
        <f>IF(TITLE_DATE_PR_CHANGE="",IF(TITLE_DATE_PR="","",TITLE_DATE_PR),TITLE_DATE_PR_CHANGE)</f>
        <v>45409.51744212963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569</v>
      </c>
      <c r="W37" s="2252"/>
      <c r="X37" s="2252"/>
      <c r="Y37" s="2252"/>
      <c r="Z37" s="2252"/>
      <c r="AA37" s="2252"/>
      <c r="AB37" s="2252"/>
      <c r="AC37" s="327"/>
      <c r="AD37" s="2252" t="str">
        <f>IF(TITLE_NUMBER_PR_CHANGE="",IF(TITLE_NUMBER_PR="","",TITLE_NUMBER_PR),TITLE_NUMBER_PR_CHANGE)</f>
        <v>569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87</v>
      </c>
      <c r="T41" s="2210" t="s">
        <v>518</v>
      </c>
      <c r="U41" s="302"/>
      <c r="V41" s="2275" t="s">
        <v>436</v>
      </c>
      <c r="W41" s="2276"/>
      <c r="X41" s="2276"/>
      <c r="Y41" s="2276"/>
      <c r="Z41" s="2276"/>
      <c r="AA41" s="2276"/>
      <c r="AB41" s="2277"/>
      <c r="AC41" s="2278" t="s">
        <v>437</v>
      </c>
      <c r="AD41" s="2329" t="s">
        <v>519</v>
      </c>
      <c r="AE41" s="2292"/>
      <c r="AF41" s="2292"/>
      <c r="AG41" s="2330"/>
      <c r="AH41" s="2329" t="s">
        <v>520</v>
      </c>
      <c r="AI41" s="2292"/>
      <c r="AJ41" s="2292"/>
      <c r="AK41" s="2330"/>
      <c r="AL41" s="2329" t="s">
        <v>521</v>
      </c>
      <c r="AM41" s="2292"/>
      <c r="AN41" s="2292"/>
      <c r="AO41" s="2330"/>
      <c r="AP41" s="2329" t="s">
        <v>522</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525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444</v>
      </c>
      <c r="F44" s="1365" t="s">
        <v>445</v>
      </c>
      <c r="G44" s="1365" t="s">
        <v>446</v>
      </c>
      <c r="H44" s="1365" t="s">
        <v>447</v>
      </c>
      <c r="I44" s="1365" t="s">
        <v>448</v>
      </c>
      <c r="J44" s="1365" t="s">
        <v>449</v>
      </c>
      <c r="K44" s="1365" t="s">
        <v>450</v>
      </c>
      <c r="L44" s="1365" t="s">
        <v>425</v>
      </c>
      <c r="Q44" s="292"/>
      <c r="R44" s="377"/>
      <c r="S44" s="2274"/>
      <c r="T44" s="2210"/>
      <c r="U44" s="303"/>
      <c r="V44" s="1480" t="s">
        <v>484</v>
      </c>
      <c r="W44" s="1480" t="s">
        <v>485</v>
      </c>
      <c r="X44" s="1480" t="s">
        <v>484</v>
      </c>
      <c r="Y44" s="1480" t="s">
        <v>485</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556</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569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569</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569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569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512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569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569</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569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569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227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228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229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381B6-72B3-2BEB-3C88-DADDC9BA341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570</v>
      </c>
      <c r="D2" s="1639"/>
      <c r="E2" s="547">
        <f>B2</f>
        <v>0</v>
      </c>
      <c r="F2" s="548"/>
      <c r="G2" s="1647" t="s">
        <v>571</v>
      </c>
      <c r="H2" s="1647" t="s">
        <v>571</v>
      </c>
      <c r="I2" s="1647" t="s">
        <v>571</v>
      </c>
      <c r="J2" s="290" t="s">
        <v>572</v>
      </c>
      <c r="K2" s="544"/>
      <c r="AF2" s="1632">
        <v>0</v>
      </c>
    </row>
    <row s="1643" customFormat="1" customHeight="1" ht="0.75" hidden="1">
      <c r="B3" s="2100"/>
      <c r="C3" s="1168"/>
      <c r="D3" s="549"/>
      <c r="E3" s="550"/>
      <c r="F3" s="551" t="s">
        <v>573</v>
      </c>
      <c r="G3" s="552"/>
      <c r="H3" s="552">
        <f>H4*H5+H7</f>
        <v>0</v>
      </c>
      <c r="I3" s="552">
        <f>I4*I5+I6</f>
        <v>0</v>
      </c>
      <c r="J3" s="553"/>
      <c r="AF3" s="1637">
        <v>0</v>
      </c>
    </row>
    <row customHeight="1" ht="23.25" hidden="1">
      <c r="B4" s="2100"/>
      <c r="C4" s="1168"/>
      <c r="D4" s="1639"/>
      <c r="E4" s="547" t="str">
        <f>B2&amp;".1"</f>
        <v>.1</v>
      </c>
      <c r="F4" s="554" t="s">
        <v>574</v>
      </c>
      <c r="G4" s="555"/>
      <c r="H4" s="542"/>
      <c r="I4" s="542"/>
      <c r="J4" s="290" t="s">
        <v>575</v>
      </c>
      <c r="K4" s="544"/>
      <c r="AF4" s="1632">
        <v>0</v>
      </c>
    </row>
    <row customHeight="1" ht="18.75" hidden="1">
      <c r="B5" s="2100"/>
      <c r="C5" s="1168"/>
      <c r="D5" s="1639"/>
      <c r="E5" s="547" t="str">
        <f>B2&amp;".2"</f>
        <v>.2</v>
      </c>
      <c r="F5" s="554" t="s">
        <v>576</v>
      </c>
      <c r="G5" s="1647" t="s">
        <v>577</v>
      </c>
      <c r="H5" s="542"/>
      <c r="I5" s="542"/>
      <c r="J5" s="290"/>
      <c r="K5" s="544"/>
      <c r="AF5" s="1632">
        <v>0</v>
      </c>
    </row>
    <row customHeight="1" ht="18.75" hidden="1">
      <c r="B6" s="2100"/>
      <c r="C6" s="1168"/>
      <c r="D6" s="1639"/>
      <c r="E6" s="547" t="str">
        <f>B2&amp;".3"</f>
        <v>.3</v>
      </c>
      <c r="F6" s="554" t="s">
        <v>578</v>
      </c>
      <c r="G6" s="1647" t="s">
        <v>577</v>
      </c>
      <c r="H6" s="542"/>
      <c r="I6" s="542"/>
      <c r="J6" s="290"/>
      <c r="K6" s="544"/>
      <c r="AF6" s="1632">
        <v>0</v>
      </c>
    </row>
    <row customHeight="1" ht="18.75" hidden="1">
      <c r="B7" s="2100"/>
      <c r="C7" s="1168"/>
      <c r="D7" s="1639"/>
      <c r="E7" s="547" t="str">
        <f>B2&amp;".4"</f>
        <v>.4</v>
      </c>
      <c r="F7" s="554" t="s">
        <v>579</v>
      </c>
      <c r="G7" s="1647" t="s">
        <v>571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577</v>
      </c>
      <c r="H9" s="542"/>
      <c r="I9" s="542"/>
      <c r="J9" s="543" t="s">
        <v>580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581</v>
      </c>
      <c r="H11" s="542"/>
      <c r="I11" s="542"/>
      <c r="J11" s="290" t="s">
        <v>582</v>
      </c>
      <c r="K11" s="544"/>
      <c r="AF11" s="1632">
        <v>0</v>
      </c>
    </row>
    <row customHeight="1" ht="11.25" hidden="1">
      <c r="AF12" s="1632">
        <v>0</v>
      </c>
    </row>
    <row customHeight="1" ht="22.5" hidden="1">
      <c r="D13" s="1639"/>
      <c r="E13" s="547"/>
      <c r="F13" s="541"/>
      <c r="G13" s="970" t="s">
        <v>583</v>
      </c>
      <c r="H13" s="546"/>
      <c r="I13" s="546"/>
      <c r="J13" s="746" t="s">
        <v>584</v>
      </c>
      <c r="K13" s="544"/>
      <c r="AF13" s="1632">
        <v>0</v>
      </c>
    </row>
    <row customHeight="1" ht="11.25" hidden="1">
      <c r="AF14" s="1632">
        <v>0</v>
      </c>
    </row>
    <row customHeight="1" ht="22.5" hidden="1">
      <c r="D15" s="1639"/>
      <c r="E15" s="547"/>
      <c r="F15" s="541"/>
      <c r="G15" s="1647" t="s">
        <v>585</v>
      </c>
      <c r="H15" s="546"/>
      <c r="I15" s="546"/>
      <c r="J15" s="290" t="s">
        <v>586</v>
      </c>
      <c r="K15" s="544"/>
      <c r="AF15" s="1632">
        <v>0</v>
      </c>
    </row>
    <row customHeight="1" ht="11.25" hidden="1">
      <c r="AF16" s="1632">
        <v>0</v>
      </c>
    </row>
    <row customHeight="1" ht="22.5" hidden="1">
      <c r="D17" s="1639"/>
      <c r="E17" s="547"/>
      <c r="F17" s="541"/>
      <c r="G17" s="1647" t="s">
        <v>587</v>
      </c>
      <c r="H17" s="546"/>
      <c r="I17" s="546"/>
      <c r="J17" s="290" t="s">
        <v>588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590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87</v>
      </c>
      <c r="F29" s="1654" t="s">
        <v>311</v>
      </c>
      <c r="G29" s="1654" t="s">
        <v>591</v>
      </c>
      <c r="H29" s="1654" t="s">
        <v>312</v>
      </c>
      <c r="I29" s="1654" t="s">
        <v>312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577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577</v>
      </c>
      <c r="H31" s="559">
        <f>SUMIF($K33:$K71,$K31,H33:H71)</f>
        <v>0</v>
      </c>
      <c r="I31" s="559">
        <f>SUMIF($K33:$K71,$K31,I33:I71)</f>
        <v>0</v>
      </c>
      <c r="J31" s="290" t="str">
        <f>FHD_NOTE_P_2</f>
        <v>Указывается суммарная себестоимость производимых товаров.</v>
      </c>
      <c r="K31" s="1637" t="s">
        <v>592</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577</v>
      </c>
      <c r="H32" s="558"/>
      <c r="I32" s="558"/>
      <c r="J32" s="290" t="str">
        <f>FHD_NOTE_P_3</f>
        <v/>
      </c>
      <c r="K32" s="1637" t="str">
        <f>IF((LEN(E32)-LEN(SUBSTITUTE(E32,".","")))/LEN(".")=1,"p","")</f>
        <v>p</v>
      </c>
      <c r="AF32" s="1632">
        <v>11</v>
      </c>
    </row>
    <row customHeight="1" ht="11.25" hidden="1">
      <c r="A33" s="2372" t="s">
        <v>593</v>
      </c>
      <c r="D33" s="1639"/>
      <c r="E33" s="547" t="str">
        <f>FHD_NUM_P_4</f>
        <v/>
      </c>
      <c r="F33" s="1525" t="str">
        <f>FHD_P_4</f>
        <v/>
      </c>
      <c r="G33" s="1879" t="s">
        <v>577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594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595</v>
      </c>
      <c r="D41" s="1639"/>
      <c r="E41" s="547" t="str">
        <f>FHD_NUM_P_5</f>
        <v/>
      </c>
      <c r="F41" s="1525" t="str">
        <f>FHD_P_5</f>
        <v/>
      </c>
      <c r="G41" s="1879" t="s">
        <v>577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577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596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597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598</v>
      </c>
      <c r="C47" s="1637"/>
      <c r="D47" s="576"/>
      <c r="E47" s="547" t="str">
        <f>FHD_NUM_P_11</f>
        <v/>
      </c>
      <c r="F47" s="1525" t="str">
        <f>FHD_P_11</f>
        <v/>
      </c>
      <c r="G47" s="1879" t="s">
        <v>577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599</v>
      </c>
      <c r="C48" s="1637"/>
      <c r="D48" s="1639"/>
      <c r="E48" s="547" t="str">
        <f>FHD_NUM_P_12</f>
        <v>2.3</v>
      </c>
      <c r="F48" s="1525" t="str">
        <f>FHD_P_12</f>
        <v>Расходы на химические реагенты, используемые в технологическом процессе</v>
      </c>
      <c r="G48" s="1879" t="s">
        <v>577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577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577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577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577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577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577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577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577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577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577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577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577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577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600</v>
      </c>
      <c r="I66" s="1650" t="s">
        <v>600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601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577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315</v>
      </c>
      <c r="H68" s="1650" t="s">
        <v>600</v>
      </c>
      <c r="I68" s="1650" t="s">
        <v>600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577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602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603</v>
      </c>
      <c r="C72" s="1637"/>
      <c r="D72" s="1639"/>
      <c r="E72" s="547" t="str">
        <f>FHD_NUM_P_34</f>
        <v/>
      </c>
      <c r="F72" s="1881" t="str">
        <f>FHD_P_34</f>
        <v/>
      </c>
      <c r="G72" s="1879" t="s">
        <v>577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577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577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577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577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577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604</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577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605</v>
      </c>
      <c r="C82" s="736"/>
      <c r="D82" s="734"/>
      <c r="E82" s="547" t="str">
        <f>FHD_NUM_P_44</f>
        <v>7</v>
      </c>
      <c r="F82" s="1881" t="str">
        <f>FHD_P_44</f>
        <v>Объём поднятой воды</v>
      </c>
      <c r="G82" s="1882" t="s">
        <v>606</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606</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606</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606</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606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606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606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606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583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607</v>
      </c>
      <c r="C91" s="736"/>
      <c r="D91" s="734"/>
      <c r="E91" s="547" t="str">
        <f>FHD_NUM_P_53</f>
        <v/>
      </c>
      <c r="F91" s="1881" t="str">
        <f>FHD_P_53</f>
        <v/>
      </c>
      <c r="G91" s="1882" t="s">
        <v>606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609</v>
      </c>
      <c r="D96" s="1639"/>
      <c r="E96" s="547" t="str">
        <f>FHD_NUM_P_58</f>
        <v/>
      </c>
      <c r="F96" s="1881" t="str">
        <f>FHD_P_58</f>
        <v/>
      </c>
      <c r="G96" s="1882" t="s">
        <v>606</v>
      </c>
      <c r="H96" s="978"/>
      <c r="I96" s="578"/>
      <c r="J96" s="290" t="str">
        <f>FHD_NOTE_P_58</f>
        <v/>
      </c>
      <c r="K96" s="544"/>
      <c r="AF96" s="1632">
        <v>0</v>
      </c>
    </row>
    <row customHeight="1" ht="18.75" hidden="1">
      <c r="A97" s="2372"/>
      <c r="D97" s="1639"/>
      <c r="E97" s="547" t="str">
        <f>FHD_NUM_P_59</f>
        <v/>
      </c>
      <c r="F97" s="1881" t="str">
        <f>FHD_P_59</f>
        <v/>
      </c>
      <c r="G97" s="1882" t="s">
        <v>606</v>
      </c>
      <c r="H97" s="978"/>
      <c r="I97" s="578"/>
      <c r="J97" s="290" t="str">
        <f>FHD_NOTE_P_59</f>
        <v/>
      </c>
      <c r="K97" s="544"/>
      <c r="AF97" s="1632">
        <v>0</v>
      </c>
    </row>
    <row customHeight="1" ht="18.75" hidden="1">
      <c r="A98" s="2372"/>
      <c r="D98" s="1639"/>
      <c r="E98" s="547" t="str">
        <f>FHD_NUM_P_60</f>
        <v/>
      </c>
      <c r="F98" s="1881" t="str">
        <f>FHD_P_60</f>
        <v/>
      </c>
      <c r="G98" s="1882" t="s">
        <v>606</v>
      </c>
      <c r="H98" s="978"/>
      <c r="I98" s="578"/>
      <c r="J98" s="290" t="str">
        <f>FHD_NOTE_P_60</f>
        <v/>
      </c>
      <c r="K98" s="544"/>
      <c r="AF98" s="1632">
        <v>0</v>
      </c>
    </row>
    <row s="1367" customFormat="1" customHeight="1" ht="18.75" hidden="1">
      <c r="A99" s="2372" t="s">
        <v>610</v>
      </c>
      <c r="C99" s="1637"/>
      <c r="D99" s="1639"/>
      <c r="E99" s="547" t="str">
        <f>FHD_NUM_P_61</f>
        <v/>
      </c>
      <c r="F99" s="1881" t="str">
        <f>FHD_P_61</f>
        <v/>
      </c>
      <c r="G99" s="1879" t="s">
        <v>581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611</v>
      </c>
      <c r="G101" s="573"/>
      <c r="H101" s="574"/>
      <c r="I101" s="574"/>
      <c r="J101" s="1005" t="s">
        <v>612</v>
      </c>
      <c r="K101" s="544"/>
      <c r="AF101" s="1632">
        <v>0</v>
      </c>
    </row>
    <row s="1367" customFormat="1" customHeight="1" ht="18.75" hidden="1">
      <c r="A102" s="2372"/>
      <c r="C102" s="1637"/>
      <c r="D102" s="1639"/>
      <c r="E102" s="547" t="str">
        <f>FHD_NUM_P_62</f>
        <v/>
      </c>
      <c r="F102" s="1881" t="str">
        <f>FHD_P_62</f>
        <v/>
      </c>
      <c r="G102" s="1878" t="s">
        <v>581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608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613</v>
      </c>
      <c r="D104" s="1639"/>
      <c r="E104" s="547" t="str">
        <f>FHD_NUM_P_64</f>
        <v/>
      </c>
      <c r="F104" s="1881" t="str">
        <f>FHD_P_64</f>
        <v/>
      </c>
      <c r="G104" s="1878" t="s">
        <v>608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608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608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608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608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608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614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614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615</v>
      </c>
      <c r="H112" s="578"/>
      <c r="I112" s="578"/>
      <c r="J112" s="290" t="str">
        <f>FHD_NOTE_P_72</f>
        <v/>
      </c>
      <c r="K112" s="544"/>
      <c r="AF112" s="1632">
        <v>19</v>
      </c>
    </row>
    <row customHeight="1" ht="18.75" hidden="1">
      <c r="A113" s="990" t="s">
        <v>616</v>
      </c>
      <c r="D113" s="1639"/>
      <c r="E113" s="547" t="str">
        <f>FHD_NUM_P_73</f>
        <v/>
      </c>
      <c r="F113" s="1881" t="str">
        <f>FHD_P_73</f>
        <v/>
      </c>
      <c r="G113" s="971" t="s">
        <v>615</v>
      </c>
      <c r="H113" s="969"/>
      <c r="I113" s="969"/>
      <c r="J113" s="290" t="str">
        <f>FHD_NOTE_P_73</f>
        <v/>
      </c>
      <c r="K113" s="544"/>
      <c r="AF113" s="1632">
        <v>0</v>
      </c>
    </row>
    <row customHeight="1" ht="33.75">
      <c r="A114" s="990" t="s">
        <v>617</v>
      </c>
      <c r="D114" s="1639"/>
      <c r="E114" s="547" t="str">
        <f>FHD_NUM_P_74</f>
        <v>13</v>
      </c>
      <c r="F114" s="1881" t="str">
        <f>FHD_P_74</f>
        <v>Удельный расход электрической энергии на подачу воды в сеть</v>
      </c>
      <c r="G114" s="1877" t="s">
        <v>618</v>
      </c>
      <c r="H114" s="578"/>
      <c r="I114" s="578"/>
      <c r="J114" s="290" t="str">
        <f>FHD_NOTE_P_74</f>
        <v/>
      </c>
      <c r="K114" s="544"/>
      <c r="AF114" s="1632">
        <v>0</v>
      </c>
    </row>
    <row s="1636" customFormat="1" customHeight="1" ht="18.75">
      <c r="A115" s="2374" t="s">
        <v>619</v>
      </c>
      <c r="B115" s="911"/>
      <c r="C115" s="736"/>
      <c r="D115" s="734"/>
      <c r="E115" s="547" t="str">
        <f>FHD_NUM_P_75</f>
        <v>14</v>
      </c>
      <c r="F115" s="1881" t="str">
        <f>FHD_P_75</f>
        <v>Расход воды на собственные нужды, в том числе:</v>
      </c>
      <c r="G115" s="1877" t="s">
        <v>583</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583</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583</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620</v>
      </c>
      <c r="G119" s="748"/>
      <c r="H119" s="749"/>
      <c r="I119" s="749"/>
      <c r="J119" s="1004" t="s">
        <v>621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622</v>
      </c>
      <c r="D120" s="1639"/>
      <c r="E120" s="547" t="str">
        <f>FHD_NUM_P_78</f>
        <v/>
      </c>
      <c r="F120" s="1881" t="str">
        <f>FHD_P_78</f>
        <v/>
      </c>
      <c r="G120" s="1878" t="s">
        <v>585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611</v>
      </c>
      <c r="G122" s="573"/>
      <c r="H122" s="574"/>
      <c r="I122" s="574"/>
      <c r="J122" s="1005" t="s">
        <v>623</v>
      </c>
      <c r="K122" s="544"/>
      <c r="AF122" s="1632">
        <v>0</v>
      </c>
    </row>
    <row customHeight="1" ht="22.5" hidden="1">
      <c r="A123" s="2372"/>
      <c r="D123" s="1639"/>
      <c r="E123" s="547" t="str">
        <f>FHD_NUM_P_79</f>
        <v/>
      </c>
      <c r="F123" s="1881" t="str">
        <f>FHD_P_79</f>
        <v/>
      </c>
      <c r="G123" s="1879" t="s">
        <v>587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611</v>
      </c>
      <c r="G125" s="573"/>
      <c r="H125" s="574"/>
      <c r="I125" s="574"/>
      <c r="J125" s="1005" t="s">
        <v>624</v>
      </c>
      <c r="K125" s="544"/>
      <c r="AF125" s="1632">
        <v>0</v>
      </c>
    </row>
    <row customHeight="1" ht="22.5" hidden="1">
      <c r="A126" s="2372"/>
      <c r="D126" s="1639"/>
      <c r="E126" s="547" t="str">
        <f>FHD_NUM_P_80</f>
        <v/>
      </c>
      <c r="F126" s="1881" t="str">
        <f>FHD_P_80</f>
        <v/>
      </c>
      <c r="G126" s="1879" t="s">
        <v>625</v>
      </c>
      <c r="H126" s="558"/>
      <c r="I126" s="558"/>
      <c r="J126" s="290" t="str">
        <f>FHD_NOTE_P_80</f>
        <v/>
      </c>
      <c r="K126" s="544"/>
      <c r="AF126" s="1632">
        <v>0</v>
      </c>
    </row>
    <row customHeight="1" ht="18.75" hidden="1">
      <c r="A127" s="2372"/>
      <c r="D127" s="1639"/>
      <c r="E127" s="547" t="str">
        <f>FHD_NUM_P_81</f>
        <v/>
      </c>
      <c r="F127" s="1881" t="str">
        <f>FHD_P_81</f>
        <v/>
      </c>
      <c r="G127" s="1879" t="s">
        <v>626</v>
      </c>
      <c r="H127" s="558"/>
      <c r="I127" s="558"/>
      <c r="J127" s="290" t="str">
        <f>FHD_NOTE_P_81</f>
        <v/>
      </c>
      <c r="K127" s="544"/>
      <c r="AF127" s="1632">
        <v>0</v>
      </c>
    </row>
    <row customHeight="1" ht="18.75" hidden="1">
      <c r="A128" s="2372"/>
      <c r="C128" s="1637" t="s">
        <v>613</v>
      </c>
      <c r="D128" s="1639"/>
      <c r="E128" s="547" t="str">
        <f>FHD_NUM_P_82</f>
        <v/>
      </c>
      <c r="F128" s="1881" t="str">
        <f>FHD_P_82</f>
        <v/>
      </c>
      <c r="G128" s="1879" t="s">
        <v>315</v>
      </c>
      <c r="H128" s="402"/>
      <c r="I128" s="402"/>
      <c r="J128" s="290" t="str">
        <f>FHD_NOTE_P_82</f>
        <v/>
      </c>
      <c r="K128" s="544"/>
      <c r="AF128" s="1632">
        <v>0</v>
      </c>
    </row>
    <row customHeight="1" ht="18.75" hidden="1">
      <c r="A129" s="2372"/>
      <c r="C129" s="1637" t="s">
        <v>613</v>
      </c>
      <c r="D129" s="1639"/>
      <c r="E129" s="547" t="str">
        <f>FHD_NUM_P_83</f>
        <v/>
      </c>
      <c r="F129" s="1525" t="str">
        <f>FHD_P_83</f>
        <v/>
      </c>
      <c r="G129" s="1879" t="s">
        <v>315</v>
      </c>
      <c r="H129" s="402"/>
      <c r="I129" s="402"/>
      <c r="J129" s="290" t="str">
        <f>FHD_NOTE_P_83</f>
        <v/>
      </c>
      <c r="K129" s="544"/>
      <c r="AF129" s="1632">
        <v>0</v>
      </c>
    </row>
    <row customHeight="1" ht="18.75" hidden="1">
      <c r="A130" s="2372"/>
      <c r="C130" s="1637" t="s">
        <v>613</v>
      </c>
      <c r="D130" s="1639"/>
      <c r="E130" s="547" t="str">
        <f>FHD_NUM_P_84</f>
        <v/>
      </c>
      <c r="F130" s="1525" t="str">
        <f>FHD_P_84</f>
        <v/>
      </c>
      <c r="G130" s="1879" t="s">
        <v>315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94B55-7922-B143-A519-4C18A0F42C3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87</v>
      </c>
      <c r="E10" s="2128" t="s">
        <v>87</v>
      </c>
      <c r="F10" s="2128"/>
      <c r="G10" s="522" t="s">
        <v>311</v>
      </c>
      <c r="H10" s="2128" t="s">
        <v>87</v>
      </c>
      <c r="I10" s="2128"/>
      <c r="J10" s="522" t="s">
        <v>627</v>
      </c>
      <c r="K10" s="522" t="s">
        <v>628</v>
      </c>
      <c r="L10" s="2128" t="s">
        <v>87</v>
      </c>
      <c r="M10" s="2128"/>
      <c r="N10" s="522" t="s">
        <v>629</v>
      </c>
      <c r="O10" s="522" t="s">
        <v>630</v>
      </c>
      <c r="P10" s="522" t="s">
        <v>631</v>
      </c>
      <c r="Q10" s="522" t="s">
        <v>632</v>
      </c>
      <c r="R10" s="522" t="s">
        <v>633</v>
      </c>
      <c r="S10" s="2128"/>
      <c r="T10" s="335"/>
      <c r="CF10" s="506">
        <v>46</v>
      </c>
    </row>
    <row s="1643" customFormat="1" customHeight="1" ht="15" hidden="1">
      <c r="A11" s="1053"/>
      <c r="D11" s="1026" t="s">
        <v>98</v>
      </c>
      <c r="E11" s="1026"/>
      <c r="F11" s="1026" t="s">
        <v>108</v>
      </c>
      <c r="G11" s="1026" t="s">
        <v>89</v>
      </c>
      <c r="H11" s="1026"/>
      <c r="I11" s="1026" t="s">
        <v>90</v>
      </c>
      <c r="J11" s="1026" t="s">
        <v>109</v>
      </c>
      <c r="K11" s="1026" t="s">
        <v>91</v>
      </c>
      <c r="L11" s="1026"/>
      <c r="M11" s="1026" t="s">
        <v>92</v>
      </c>
      <c r="N11" s="1026" t="s">
        <v>110</v>
      </c>
      <c r="O11" s="1026" t="s">
        <v>146</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98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635</v>
      </c>
      <c r="F17" s="2377"/>
      <c r="G17" s="2377"/>
      <c r="H17" s="2377"/>
      <c r="I17" s="2377"/>
      <c r="J17" s="2377"/>
      <c r="K17" s="2377"/>
      <c r="L17" s="2377"/>
      <c r="M17" s="2377"/>
      <c r="N17" s="2377"/>
      <c r="O17" s="2377"/>
      <c r="P17" s="2377"/>
      <c r="Q17" s="559">
        <f>SUMIF(T18:T19,"i",Q18:Q19)</f>
        <v>0</v>
      </c>
      <c r="R17" s="1018"/>
      <c r="S17" s="898" t="s">
        <v>636</v>
      </c>
      <c r="T17" s="718" t="s">
        <v>637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638</v>
      </c>
      <c r="F20" s="2377"/>
      <c r="G20" s="2377"/>
      <c r="H20" s="2377"/>
      <c r="I20" s="2377"/>
      <c r="J20" s="2377"/>
      <c r="K20" s="2377"/>
      <c r="L20" s="2377"/>
      <c r="M20" s="2377"/>
      <c r="N20" s="2377"/>
      <c r="O20" s="2377"/>
      <c r="P20" s="2377"/>
      <c r="Q20" s="559">
        <f>SUMIF(T21:T22,"i",Q21:Q22)</f>
        <v>0</v>
      </c>
      <c r="R20" s="1018"/>
      <c r="S20" s="710" t="s">
        <v>639</v>
      </c>
      <c r="T20" s="718" t="s">
        <v>637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6B435-A154-B981-8871-CF75BF9618B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640</v>
      </c>
      <c r="C2" s="2054" t="s">
        <v>641</v>
      </c>
      <c r="D2" s="2053" t="s">
        <v>642</v>
      </c>
      <c r="E2" s="2057">
        <f>RIGHT(I2,LEN(I2)-SEARCH("#",SUBSTITUTE(I2,".","#",LEN(I2)-LEN(SUBSTITUTE(I2,".","")))))</f>
      </c>
      <c r="F2" s="2059">
        <f>J2</f>
        <v>0</v>
      </c>
      <c r="G2" s="1637"/>
      <c r="H2" s="2060"/>
      <c r="I2" s="2050"/>
      <c r="J2" s="541"/>
      <c r="K2" s="2020" t="s">
        <v>581</v>
      </c>
      <c r="L2" s="752"/>
      <c r="M2" s="752"/>
      <c r="N2" s="544"/>
      <c r="O2" s="1526" t="s">
        <v>582</v>
      </c>
      <c r="P2" s="544"/>
      <c r="Q2" s="1637"/>
      <c r="R2" s="1637"/>
      <c r="W2" s="1637"/>
      <c r="Z2" s="545"/>
      <c r="AF2" s="1633"/>
      <c r="AG2" s="1633"/>
      <c r="AH2" s="1633"/>
      <c r="AI2" s="1633"/>
      <c r="AJ2" s="1633"/>
      <c r="AK2" s="1367">
        <v>0</v>
      </c>
    </row>
    <row customHeight="1" ht="11.25" hidden="1">
      <c r="E3" s="2052" t="s">
        <v>643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644</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645</v>
      </c>
      <c r="I10" s="712"/>
      <c r="J10" s="2368" t="s">
        <v>104</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646</v>
      </c>
      <c r="I11" s="712"/>
      <c r="J11" s="2368" t="s">
        <v>589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647</v>
      </c>
      <c r="I12" s="1663"/>
      <c r="J12" s="2368" t="s">
        <v>590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648</v>
      </c>
      <c r="F13" s="2051" t="s">
        <v>649</v>
      </c>
      <c r="I13" s="2370" t="s">
        <v>309</v>
      </c>
      <c r="J13" s="2371"/>
      <c r="K13" s="2371"/>
      <c r="L13" s="2028"/>
      <c r="M13" s="2068"/>
      <c r="O13" s="2128"/>
      <c r="AK13" s="1632">
        <v>11</v>
      </c>
    </row>
    <row customHeight="1" ht="24">
      <c r="I14" s="2021" t="s">
        <v>87</v>
      </c>
      <c r="J14" s="2021" t="s">
        <v>311</v>
      </c>
      <c r="K14" s="2021" t="s">
        <v>591</v>
      </c>
      <c r="L14" s="2061" t="s">
        <v>312</v>
      </c>
      <c r="M14" s="2062" t="s">
        <v>312</v>
      </c>
      <c r="O14" s="2128"/>
      <c r="AK14" s="1632">
        <v>23</v>
      </c>
    </row>
    <row customHeight="1" ht="24">
      <c r="A15" s="2055"/>
      <c r="B15" s="2054" t="s">
        <v>650</v>
      </c>
      <c r="C15" s="2054" t="s">
        <v>651</v>
      </c>
      <c r="D15" s="2053" t="s">
        <v>652</v>
      </c>
      <c r="E15" s="2057" t="s">
        <v>653</v>
      </c>
      <c r="F15" s="2057" t="s">
        <v>653</v>
      </c>
      <c r="G15" s="1637" t="s">
        <v>613</v>
      </c>
      <c r="H15" s="2022"/>
      <c r="I15" s="1631">
        <v>1</v>
      </c>
      <c r="J15" s="2023" t="s">
        <v>654</v>
      </c>
      <c r="K15" s="2021" t="s">
        <v>315</v>
      </c>
      <c r="L15" s="663"/>
      <c r="M15" s="819"/>
      <c r="N15" s="544" t="s">
        <v>655</v>
      </c>
      <c r="O15" s="1526" t="s">
        <v>656</v>
      </c>
      <c r="P15" s="544" t="s">
        <v>655</v>
      </c>
      <c r="AK15" s="1632">
        <v>23</v>
      </c>
    </row>
    <row customHeight="1" ht="35.699999999999996">
      <c r="A16" s="2055"/>
      <c r="B16" s="2054" t="s">
        <v>657</v>
      </c>
      <c r="C16" s="2054" t="s">
        <v>658</v>
      </c>
      <c r="D16" s="2053" t="s">
        <v>642</v>
      </c>
      <c r="E16" s="2057" t="s">
        <v>653</v>
      </c>
      <c r="F16" s="2057" t="s">
        <v>653</v>
      </c>
      <c r="H16" s="2022"/>
      <c r="I16" s="1630">
        <v>2</v>
      </c>
      <c r="J16" s="2064" t="s">
        <v>659</v>
      </c>
      <c r="K16" s="2063" t="s">
        <v>581</v>
      </c>
      <c r="L16" s="2069"/>
      <c r="M16" s="1677"/>
      <c r="N16" s="544" t="s">
        <v>655</v>
      </c>
      <c r="O16" s="1526" t="s">
        <v>660</v>
      </c>
      <c r="P16" s="544" t="s">
        <v>655</v>
      </c>
      <c r="AK16" s="1632">
        <v>34</v>
      </c>
    </row>
    <row s="1643" customFormat="1" customHeight="1" ht="17.25" hidden="1">
      <c r="A17" s="1168"/>
      <c r="B17" s="1168"/>
      <c r="C17" s="1168"/>
      <c r="D17" s="1168"/>
      <c r="E17" s="1168"/>
      <c r="H17" s="1325"/>
      <c r="I17" s="1014" t="s">
        <v>661</v>
      </c>
      <c r="J17" s="992"/>
      <c r="K17" s="1014"/>
      <c r="L17" s="993"/>
      <c r="M17" s="993"/>
      <c r="O17" s="1386"/>
      <c r="AK17" s="1637">
        <v>1</v>
      </c>
    </row>
    <row s="1367" customFormat="1" customHeight="1" ht="24">
      <c r="A18" s="988"/>
      <c r="B18" s="988"/>
      <c r="C18" s="988"/>
      <c r="D18" s="988"/>
      <c r="E18" s="988"/>
      <c r="G18" s="1637"/>
      <c r="H18" s="1634"/>
      <c r="I18" s="571"/>
      <c r="J18" s="572" t="s">
        <v>611</v>
      </c>
      <c r="K18" s="573"/>
      <c r="L18" s="2071"/>
      <c r="M18" s="574"/>
      <c r="N18" s="544"/>
      <c r="O18" s="1526" t="s">
        <v>612</v>
      </c>
      <c r="P18" s="544"/>
      <c r="Q18" s="1637"/>
      <c r="R18" s="1637"/>
      <c r="W18" s="1637"/>
      <c r="Z18" s="545"/>
      <c r="AF18" s="1633"/>
      <c r="AG18" s="1633"/>
      <c r="AH18" s="1633"/>
      <c r="AI18" s="1633"/>
      <c r="AJ18" s="1633"/>
      <c r="AK18" s="1367">
        <v>23</v>
      </c>
    </row>
    <row customHeight="1" ht="19.95">
      <c r="A19" s="2055"/>
      <c r="B19" s="2054" t="s">
        <v>662</v>
      </c>
      <c r="C19" s="2054" t="s">
        <v>663</v>
      </c>
      <c r="D19" s="2053" t="s">
        <v>642</v>
      </c>
      <c r="E19" s="2057" t="s">
        <v>653</v>
      </c>
      <c r="F19" s="2057" t="s">
        <v>653</v>
      </c>
      <c r="H19" s="2022"/>
      <c r="I19" s="1665">
        <v>3</v>
      </c>
      <c r="J19" s="2023" t="s">
        <v>663</v>
      </c>
      <c r="K19" s="2019" t="s">
        <v>581</v>
      </c>
      <c r="L19" s="728"/>
      <c r="M19" s="558"/>
      <c r="N19" s="544"/>
      <c r="O19" s="1526" t="s">
        <v>664</v>
      </c>
      <c r="P19" s="544"/>
      <c r="AK19" s="1632">
        <v>19</v>
      </c>
    </row>
    <row customHeight="1" ht="77.7">
      <c r="A20" s="2055"/>
      <c r="B20" s="2054" t="s">
        <v>665</v>
      </c>
      <c r="C20" s="2054" t="s">
        <v>666</v>
      </c>
      <c r="D20" s="2053" t="s">
        <v>642</v>
      </c>
      <c r="E20" s="2057" t="s">
        <v>653</v>
      </c>
      <c r="F20" s="2057" t="s">
        <v>653</v>
      </c>
      <c r="H20" s="2022"/>
      <c r="I20" s="1665">
        <v>4</v>
      </c>
      <c r="J20" s="2023" t="s">
        <v>667</v>
      </c>
      <c r="K20" s="2019" t="s">
        <v>608</v>
      </c>
      <c r="L20" s="728"/>
      <c r="M20" s="558"/>
      <c r="N20" s="544"/>
      <c r="O20" s="1526"/>
      <c r="P20" s="544"/>
      <c r="AK20" s="1632">
        <v>74</v>
      </c>
    </row>
    <row customHeight="1" ht="35.699999999999996">
      <c r="A21" s="2055"/>
      <c r="B21" s="2054" t="s">
        <v>668</v>
      </c>
      <c r="C21" s="2054" t="s">
        <v>669</v>
      </c>
      <c r="D21" s="2053" t="s">
        <v>642</v>
      </c>
      <c r="E21" s="2057" t="s">
        <v>653</v>
      </c>
      <c r="F21" s="2057" t="s">
        <v>653</v>
      </c>
      <c r="H21" s="2022"/>
      <c r="I21" s="1665">
        <v>5</v>
      </c>
      <c r="J21" s="2023" t="s">
        <v>670</v>
      </c>
      <c r="K21" s="2019" t="s">
        <v>608</v>
      </c>
      <c r="L21" s="728"/>
      <c r="M21" s="558"/>
      <c r="N21" s="544"/>
      <c r="O21" s="1526" t="s">
        <v>664</v>
      </c>
      <c r="P21" s="544"/>
      <c r="AK21" s="1632">
        <v>34</v>
      </c>
    </row>
    <row customHeight="1" ht="48.29999999999999">
      <c r="A22" s="2055"/>
      <c r="B22" s="2054" t="s">
        <v>671</v>
      </c>
      <c r="C22" s="2054" t="s">
        <v>672</v>
      </c>
      <c r="D22" s="2053" t="s">
        <v>642</v>
      </c>
      <c r="E22" s="2057" t="s">
        <v>653</v>
      </c>
      <c r="F22" s="2057" t="s">
        <v>653</v>
      </c>
      <c r="H22" s="2022"/>
      <c r="I22" s="1665">
        <v>6</v>
      </c>
      <c r="J22" s="2023" t="s">
        <v>673</v>
      </c>
      <c r="K22" s="2019" t="s">
        <v>608</v>
      </c>
      <c r="L22" s="728"/>
      <c r="M22" s="558"/>
      <c r="N22" s="544"/>
      <c r="O22" s="1526" t="s">
        <v>674</v>
      </c>
      <c r="P22" s="544"/>
      <c r="AK22" s="1632">
        <v>46</v>
      </c>
    </row>
    <row customHeight="1" ht="19.95">
      <c r="A23" s="2055"/>
      <c r="B23" s="2054" t="s">
        <v>675</v>
      </c>
      <c r="C23" s="2054" t="s">
        <v>676</v>
      </c>
      <c r="D23" s="2053" t="s">
        <v>642</v>
      </c>
      <c r="E23" s="2057" t="s">
        <v>653</v>
      </c>
      <c r="F23" s="2057" t="s">
        <v>653</v>
      </c>
      <c r="H23" s="2022"/>
      <c r="I23" s="1665" t="s">
        <v>677</v>
      </c>
      <c r="J23" s="1525" t="s">
        <v>678</v>
      </c>
      <c r="K23" s="2019" t="s">
        <v>608</v>
      </c>
      <c r="L23" s="728"/>
      <c r="M23" s="558"/>
      <c r="N23" s="544"/>
      <c r="O23" s="1526" t="s">
        <v>664</v>
      </c>
      <c r="P23" s="544"/>
      <c r="AK23" s="1632">
        <v>19</v>
      </c>
    </row>
    <row customHeight="1" ht="19.95">
      <c r="A24" s="2055"/>
      <c r="B24" s="2054" t="s">
        <v>679</v>
      </c>
      <c r="C24" s="2054" t="s">
        <v>680</v>
      </c>
      <c r="D24" s="2053" t="s">
        <v>642</v>
      </c>
      <c r="E24" s="2057" t="s">
        <v>653</v>
      </c>
      <c r="F24" s="2057" t="s">
        <v>653</v>
      </c>
      <c r="H24" s="2022"/>
      <c r="I24" s="1665" t="s">
        <v>681</v>
      </c>
      <c r="J24" s="1525" t="s">
        <v>682</v>
      </c>
      <c r="K24" s="2019" t="s">
        <v>608</v>
      </c>
      <c r="L24" s="728"/>
      <c r="M24" s="558"/>
      <c r="N24" s="544"/>
      <c r="O24" s="1526"/>
      <c r="P24" s="544"/>
      <c r="AK24" s="1632">
        <v>19</v>
      </c>
    </row>
    <row customHeight="1" ht="24">
      <c r="A25" s="2055"/>
      <c r="B25" s="2054" t="s">
        <v>683</v>
      </c>
      <c r="C25" s="2054" t="s">
        <v>684</v>
      </c>
      <c r="D25" s="2053" t="s">
        <v>642</v>
      </c>
      <c r="E25" s="2057" t="s">
        <v>653</v>
      </c>
      <c r="F25" s="2057" t="s">
        <v>653</v>
      </c>
      <c r="H25" s="2022"/>
      <c r="I25" s="1665" t="s">
        <v>685</v>
      </c>
      <c r="J25" s="1525" t="s">
        <v>686</v>
      </c>
      <c r="K25" s="2019" t="s">
        <v>608</v>
      </c>
      <c r="L25" s="728"/>
      <c r="M25" s="558"/>
      <c r="N25" s="544"/>
      <c r="O25" s="1526"/>
      <c r="P25" s="544"/>
      <c r="AK25" s="1632">
        <v>23</v>
      </c>
    </row>
    <row customHeight="1" ht="24">
      <c r="A26" s="2055"/>
      <c r="B26" s="2054" t="s">
        <v>687</v>
      </c>
      <c r="C26" s="2054" t="s">
        <v>688</v>
      </c>
      <c r="D26" s="2053" t="s">
        <v>642</v>
      </c>
      <c r="E26" s="2057" t="s">
        <v>653</v>
      </c>
      <c r="F26" s="2057" t="s">
        <v>653</v>
      </c>
      <c r="H26" s="2022"/>
      <c r="I26" s="1665">
        <v>7</v>
      </c>
      <c r="J26" s="2023" t="s">
        <v>688</v>
      </c>
      <c r="K26" s="2019" t="s">
        <v>689</v>
      </c>
      <c r="L26" s="728"/>
      <c r="M26" s="558"/>
      <c r="N26" s="544"/>
      <c r="O26" s="1526"/>
      <c r="P26" s="544"/>
      <c r="AK26" s="1632">
        <v>23</v>
      </c>
    </row>
    <row customHeight="1" ht="24">
      <c r="A27" s="2055"/>
      <c r="B27" s="2054" t="s">
        <v>690</v>
      </c>
      <c r="C27" s="2054" t="s">
        <v>691</v>
      </c>
      <c r="D27" s="2053" t="s">
        <v>642</v>
      </c>
      <c r="E27" s="2057" t="s">
        <v>653</v>
      </c>
      <c r="F27" s="2057" t="s">
        <v>653</v>
      </c>
      <c r="H27" s="2022"/>
      <c r="I27" s="1665">
        <v>8</v>
      </c>
      <c r="J27" s="2023" t="s">
        <v>691</v>
      </c>
      <c r="K27" s="2019" t="s">
        <v>614</v>
      </c>
      <c r="L27" s="728"/>
      <c r="M27" s="558"/>
      <c r="N27" s="544"/>
      <c r="O27" s="1526"/>
      <c r="P27" s="544"/>
      <c r="AK27" s="1632">
        <v>23</v>
      </c>
    </row>
    <row customHeight="1" ht="35.699999999999996">
      <c r="A28" s="2055"/>
      <c r="B28" s="2054" t="s">
        <v>692</v>
      </c>
      <c r="C28" s="2054" t="s">
        <v>693</v>
      </c>
      <c r="D28" s="2053" t="s">
        <v>642</v>
      </c>
      <c r="E28" s="2057" t="s">
        <v>653</v>
      </c>
      <c r="F28" s="2057" t="s">
        <v>653</v>
      </c>
      <c r="H28" s="2022"/>
      <c r="I28" s="1676">
        <v>9</v>
      </c>
      <c r="J28" s="2023" t="s">
        <v>694</v>
      </c>
      <c r="K28" s="2019" t="s">
        <v>585</v>
      </c>
      <c r="L28" s="728"/>
      <c r="M28" s="558"/>
      <c r="N28" s="544"/>
      <c r="O28" s="1526"/>
      <c r="P28" s="544"/>
      <c r="AK28" s="1632">
        <v>34</v>
      </c>
    </row>
    <row customHeight="1" ht="35.699999999999996">
      <c r="A29" s="2055"/>
      <c r="B29" s="2054" t="s">
        <v>695</v>
      </c>
      <c r="C29" s="2054" t="s">
        <v>696</v>
      </c>
      <c r="D29" s="2053" t="s">
        <v>642</v>
      </c>
      <c r="E29" s="2057" t="s">
        <v>653</v>
      </c>
      <c r="F29" s="2057" t="s">
        <v>653</v>
      </c>
      <c r="H29" s="2022"/>
      <c r="I29" s="1676">
        <v>10</v>
      </c>
      <c r="J29" s="2023" t="s">
        <v>697</v>
      </c>
      <c r="K29" s="2019" t="s">
        <v>585</v>
      </c>
      <c r="L29" s="728"/>
      <c r="M29" s="558"/>
      <c r="N29" s="544"/>
      <c r="O29" s="1526"/>
      <c r="P29" s="544"/>
      <c r="AK29" s="1632">
        <v>34</v>
      </c>
    </row>
    <row customHeight="1" ht="24">
      <c r="A30" s="2055"/>
      <c r="B30" s="2054" t="s">
        <v>698</v>
      </c>
      <c r="C30" s="2054" t="s">
        <v>699</v>
      </c>
      <c r="D30" s="2053" t="s">
        <v>642</v>
      </c>
      <c r="E30" s="2057" t="s">
        <v>653</v>
      </c>
      <c r="F30" s="2057" t="s">
        <v>653</v>
      </c>
      <c r="H30" s="2022"/>
      <c r="I30" s="1676">
        <v>11</v>
      </c>
      <c r="J30" s="2023" t="s">
        <v>699</v>
      </c>
      <c r="K30" s="2019" t="s">
        <v>615</v>
      </c>
      <c r="L30" s="2070"/>
      <c r="M30" s="1622"/>
      <c r="N30" s="544"/>
      <c r="O30" s="1526"/>
      <c r="P30" s="544"/>
      <c r="AK30" s="1632">
        <v>23</v>
      </c>
    </row>
    <row customHeight="1" ht="24">
      <c r="A31" s="2055"/>
      <c r="B31" s="2054" t="s">
        <v>700</v>
      </c>
      <c r="C31" s="2054" t="s">
        <v>701</v>
      </c>
      <c r="D31" s="2053" t="s">
        <v>642</v>
      </c>
      <c r="E31" s="2057" t="s">
        <v>653</v>
      </c>
      <c r="F31" s="2057" t="s">
        <v>653</v>
      </c>
      <c r="H31" s="2022"/>
      <c r="I31" s="1676">
        <v>12</v>
      </c>
      <c r="J31" s="2023" t="s">
        <v>701</v>
      </c>
      <c r="K31" s="2019" t="s">
        <v>615</v>
      </c>
      <c r="L31" s="2070"/>
      <c r="M31" s="1622"/>
      <c r="N31" s="544"/>
      <c r="O31" s="1526"/>
      <c r="P31" s="544"/>
      <c r="AK31" s="1632">
        <v>23</v>
      </c>
    </row>
    <row customHeight="1" ht="48.29999999999999">
      <c r="A32" s="2055"/>
      <c r="B32" s="2054" t="s">
        <v>702</v>
      </c>
      <c r="C32" s="2054" t="s">
        <v>703</v>
      </c>
      <c r="D32" s="2053" t="s">
        <v>642</v>
      </c>
      <c r="E32" s="2057" t="s">
        <v>653</v>
      </c>
      <c r="F32" s="2057" t="s">
        <v>653</v>
      </c>
      <c r="H32" s="2022"/>
      <c r="I32" s="1676">
        <v>13</v>
      </c>
      <c r="J32" s="2023" t="s">
        <v>704</v>
      </c>
      <c r="K32" s="2019" t="s">
        <v>625</v>
      </c>
      <c r="L32" s="728"/>
      <c r="M32" s="558"/>
      <c r="N32" s="544"/>
      <c r="O32" s="1526" t="s">
        <v>664</v>
      </c>
      <c r="P32" s="544"/>
      <c r="AK32" s="1632">
        <v>46</v>
      </c>
    </row>
    <row s="1367" customFormat="1" customHeight="1" ht="48.29999999999999">
      <c r="A33" s="2055"/>
      <c r="B33" s="2054" t="s">
        <v>705</v>
      </c>
      <c r="C33" s="2054" t="s">
        <v>706</v>
      </c>
      <c r="D33" s="2053" t="s">
        <v>642</v>
      </c>
      <c r="E33" s="2057" t="s">
        <v>653</v>
      </c>
      <c r="F33" s="2057" t="s">
        <v>653</v>
      </c>
      <c r="G33" s="1637"/>
      <c r="H33" s="2022"/>
      <c r="I33" s="1676">
        <v>14</v>
      </c>
      <c r="J33" s="2035" t="s">
        <v>707</v>
      </c>
      <c r="K33" s="2024" t="s">
        <v>708</v>
      </c>
      <c r="L33" s="728"/>
      <c r="M33" s="558"/>
      <c r="N33" s="544"/>
      <c r="O33" s="1526" t="s">
        <v>664</v>
      </c>
      <c r="P33" s="544"/>
      <c r="Q33" s="1637"/>
      <c r="R33" s="1637"/>
      <c r="W33" s="1637"/>
      <c r="Z33" s="545"/>
      <c r="AF33" s="1633"/>
      <c r="AG33" s="1633"/>
      <c r="AH33" s="1633"/>
      <c r="AI33" s="1633"/>
      <c r="AJ33" s="1633"/>
      <c r="AK33" s="1367">
        <v>46</v>
      </c>
    </row>
    <row customHeight="1" ht="108">
      <c r="A34" s="2055"/>
      <c r="B34" s="2054" t="s">
        <v>709</v>
      </c>
      <c r="C34" s="2054" t="s">
        <v>710</v>
      </c>
      <c r="D34" s="2053" t="s">
        <v>652</v>
      </c>
      <c r="E34" s="2057" t="s">
        <v>653</v>
      </c>
      <c r="F34" s="2057" t="s">
        <v>653</v>
      </c>
      <c r="G34" s="1637" t="s">
        <v>613</v>
      </c>
      <c r="H34" s="2022"/>
      <c r="I34" s="2033">
        <v>15</v>
      </c>
      <c r="J34" s="2034" t="s">
        <v>711</v>
      </c>
      <c r="K34" s="2019" t="s">
        <v>315</v>
      </c>
      <c r="L34" s="386"/>
      <c r="M34" s="1165"/>
      <c r="N34" s="544"/>
      <c r="O34" s="1526" t="s">
        <v>656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E1BCD-680D-8A02-654F-17A12A28AC6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712</v>
      </c>
      <c r="C2" s="2054" t="s">
        <v>713</v>
      </c>
      <c r="D2" s="2053" t="s">
        <v>652</v>
      </c>
      <c r="E2" s="2059">
        <f>I2-3</f>
        <v>-3</v>
      </c>
      <c r="F2" s="2059">
        <f>J2</f>
        <v>0</v>
      </c>
      <c r="H2" s="1731" t="s">
        <v>252</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714</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643</v>
      </c>
      <c r="F9" s="2052" t="s">
        <v>649</v>
      </c>
      <c r="H9" s="377"/>
      <c r="I9" s="2026" t="s">
        <v>87</v>
      </c>
      <c r="J9" s="2027" t="s">
        <v>311</v>
      </c>
      <c r="K9" s="2065" t="s">
        <v>591</v>
      </c>
      <c r="L9" s="2066" t="s">
        <v>312</v>
      </c>
      <c r="M9" s="2390"/>
      <c r="W9" s="1632">
        <v>34</v>
      </c>
    </row>
    <row customHeight="1" ht="35.699999999999996">
      <c r="B10" s="2054" t="s">
        <v>715</v>
      </c>
      <c r="C10" s="2054" t="s">
        <v>716</v>
      </c>
      <c r="D10" s="2053" t="s">
        <v>652</v>
      </c>
      <c r="E10" s="2057" t="s">
        <v>653</v>
      </c>
      <c r="F10" s="2057" t="s">
        <v>653</v>
      </c>
      <c r="H10" s="377"/>
      <c r="I10" s="2025" t="s">
        <v>98</v>
      </c>
      <c r="J10" s="1887" t="s">
        <v>717</v>
      </c>
      <c r="K10" s="2019" t="s">
        <v>315</v>
      </c>
      <c r="L10" s="819"/>
      <c r="M10" s="298" t="s">
        <v>718</v>
      </c>
      <c r="W10" s="1632">
        <v>34</v>
      </c>
    </row>
    <row customHeight="1" ht="50.25">
      <c r="B11" s="2054" t="s">
        <v>719</v>
      </c>
      <c r="C11" s="2054" t="s">
        <v>720</v>
      </c>
      <c r="D11" s="2053" t="s">
        <v>652</v>
      </c>
      <c r="E11" s="2057" t="s">
        <v>653</v>
      </c>
      <c r="F11" s="2057" t="s">
        <v>653</v>
      </c>
      <c r="H11" s="377"/>
      <c r="I11" s="2025" t="s">
        <v>108</v>
      </c>
      <c r="J11" s="1887" t="s">
        <v>721</v>
      </c>
      <c r="K11" s="2019" t="s">
        <v>315</v>
      </c>
      <c r="L11" s="819"/>
      <c r="M11" s="298" t="s">
        <v>718</v>
      </c>
      <c r="W11" s="1632">
        <v>48</v>
      </c>
    </row>
    <row customHeight="1" ht="48.29999999999999">
      <c r="B12" s="2054" t="s">
        <v>722</v>
      </c>
      <c r="C12" s="2054" t="s">
        <v>723</v>
      </c>
      <c r="D12" s="2053" t="s">
        <v>652</v>
      </c>
      <c r="E12" s="2057" t="s">
        <v>653</v>
      </c>
      <c r="F12" s="2057" t="s">
        <v>653</v>
      </c>
      <c r="H12" s="1689"/>
      <c r="I12" s="2025" t="s">
        <v>89</v>
      </c>
      <c r="J12" s="2032" t="s">
        <v>724</v>
      </c>
      <c r="K12" s="2019" t="s">
        <v>315</v>
      </c>
      <c r="L12" s="819"/>
      <c r="M12" s="298" t="s">
        <v>725</v>
      </c>
      <c r="N12" s="1625"/>
      <c r="P12" s="1632"/>
      <c r="W12" s="1632">
        <v>46</v>
      </c>
    </row>
    <row customHeight="1" ht="14.699999999999998">
      <c r="E13" s="344"/>
      <c r="H13" s="377"/>
      <c r="I13" s="348"/>
      <c r="J13" s="652" t="s">
        <v>726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146</v>
      </c>
      <c r="F16" s="2056" t="s">
        <v>146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95524-F224-C07E-9B1E-D54563C9F02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577</v>
      </c>
      <c r="H2" s="542"/>
      <c r="I2" s="542"/>
      <c r="J2" s="543" t="s">
        <v>727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728</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87</v>
      </c>
      <c r="F14" s="1635" t="s">
        <v>311</v>
      </c>
      <c r="G14" s="1635" t="s">
        <v>591</v>
      </c>
      <c r="H14" s="1635" t="s">
        <v>312</v>
      </c>
      <c r="I14" s="1635" t="s">
        <v>312</v>
      </c>
      <c r="J14" s="2128"/>
      <c r="AF14" s="1632">
        <v>23</v>
      </c>
    </row>
    <row customHeight="1" ht="19.95">
      <c r="D15" s="1639"/>
      <c r="E15" s="1631" t="s">
        <v>98</v>
      </c>
      <c r="F15" s="708" t="s">
        <v>729</v>
      </c>
      <c r="G15" s="1647" t="s">
        <v>577</v>
      </c>
      <c r="H15" s="558"/>
      <c r="I15" s="558"/>
      <c r="J15" s="290" t="s">
        <v>730</v>
      </c>
      <c r="K15" s="544" t="s">
        <v>655</v>
      </c>
      <c r="AF15" s="1632">
        <v>19</v>
      </c>
    </row>
    <row customHeight="1" ht="35.699999999999996">
      <c r="D16" s="1639"/>
      <c r="E16" s="1631" t="s">
        <v>108</v>
      </c>
      <c r="F16" s="708" t="s">
        <v>731</v>
      </c>
      <c r="G16" s="1647" t="s">
        <v>577</v>
      </c>
      <c r="H16" s="559">
        <f>SUM(H17,H20:H32)</f>
        <v>0</v>
      </c>
      <c r="I16" s="559">
        <f>SUM(I17,I20,I23,I26,I29:I32)</f>
        <v>0</v>
      </c>
      <c r="J16" s="290" t="s">
        <v>732</v>
      </c>
      <c r="K16" s="544" t="s">
        <v>655</v>
      </c>
      <c r="AF16" s="1632">
        <v>34</v>
      </c>
    </row>
    <row customHeight="1" ht="19.95">
      <c r="D17" s="1639"/>
      <c r="E17" s="1665" t="s">
        <v>733</v>
      </c>
      <c r="F17" s="955" t="s">
        <v>734</v>
      </c>
      <c r="G17" s="1644" t="s">
        <v>577</v>
      </c>
      <c r="H17" s="558"/>
      <c r="I17" s="558"/>
      <c r="J17" s="290" t="s">
        <v>735</v>
      </c>
      <c r="K17" s="544"/>
      <c r="AF17" s="1632">
        <v>19</v>
      </c>
    </row>
    <row customHeight="1" ht="24">
      <c r="D18" s="1639"/>
      <c r="E18" s="1665" t="s">
        <v>736</v>
      </c>
      <c r="F18" s="1651" t="s">
        <v>737</v>
      </c>
      <c r="G18" s="1644" t="s">
        <v>577</v>
      </c>
      <c r="H18" s="558"/>
      <c r="I18" s="558"/>
      <c r="J18" s="290" t="s">
        <v>738</v>
      </c>
      <c r="K18" s="544"/>
      <c r="AF18" s="1632">
        <v>23</v>
      </c>
    </row>
    <row customHeight="1" ht="35.699999999999996">
      <c r="D19" s="1639"/>
      <c r="E19" s="1665" t="s">
        <v>739</v>
      </c>
      <c r="F19" s="1651" t="s">
        <v>740</v>
      </c>
      <c r="G19" s="1644" t="s">
        <v>577</v>
      </c>
      <c r="H19" s="558"/>
      <c r="I19" s="558"/>
      <c r="J19" s="290"/>
      <c r="K19" s="544"/>
      <c r="AF19" s="1632">
        <v>34</v>
      </c>
    </row>
    <row customHeight="1" ht="19.95">
      <c r="D20" s="1639"/>
      <c r="E20" s="1665" t="s">
        <v>316</v>
      </c>
      <c r="F20" s="955" t="s">
        <v>741</v>
      </c>
      <c r="G20" s="1644" t="s">
        <v>577</v>
      </c>
      <c r="H20" s="558"/>
      <c r="I20" s="558"/>
      <c r="J20" s="290" t="s">
        <v>742</v>
      </c>
      <c r="K20" s="544"/>
      <c r="AF20" s="1632">
        <v>19</v>
      </c>
    </row>
    <row customHeight="1" ht="19.95">
      <c r="D21" s="1639"/>
      <c r="E21" s="1665" t="s">
        <v>743</v>
      </c>
      <c r="F21" s="1651" t="s">
        <v>744</v>
      </c>
      <c r="G21" s="1644" t="s">
        <v>577</v>
      </c>
      <c r="H21" s="558"/>
      <c r="I21" s="558"/>
      <c r="J21" s="290"/>
      <c r="K21" s="544"/>
      <c r="AF21" s="1632">
        <v>19</v>
      </c>
    </row>
    <row customHeight="1" ht="19.95">
      <c r="D22" s="1639"/>
      <c r="E22" s="1665" t="s">
        <v>745</v>
      </c>
      <c r="F22" s="1651" t="s">
        <v>746</v>
      </c>
      <c r="G22" s="1644" t="s">
        <v>577</v>
      </c>
      <c r="H22" s="558"/>
      <c r="I22" s="558"/>
      <c r="J22" s="290"/>
      <c r="K22" s="544"/>
      <c r="AF22" s="1632">
        <v>19</v>
      </c>
    </row>
    <row customHeight="1" ht="24">
      <c r="D23" s="1639"/>
      <c r="E23" s="1665" t="s">
        <v>319</v>
      </c>
      <c r="F23" s="955" t="s">
        <v>747</v>
      </c>
      <c r="G23" s="1644" t="s">
        <v>577</v>
      </c>
      <c r="H23" s="558"/>
      <c r="I23" s="558"/>
      <c r="J23" s="290" t="s">
        <v>748</v>
      </c>
      <c r="K23" s="544"/>
      <c r="AF23" s="1632">
        <v>23</v>
      </c>
    </row>
    <row customHeight="1" ht="19.95">
      <c r="D24" s="1639"/>
      <c r="E24" s="1665" t="s">
        <v>749</v>
      </c>
      <c r="F24" s="1651" t="s">
        <v>750</v>
      </c>
      <c r="G24" s="1644" t="s">
        <v>577</v>
      </c>
      <c r="H24" s="558"/>
      <c r="I24" s="558"/>
      <c r="J24" s="290"/>
      <c r="K24" s="544"/>
      <c r="AF24" s="1632">
        <v>19</v>
      </c>
    </row>
    <row customHeight="1" ht="35.699999999999996">
      <c r="D25" s="1639"/>
      <c r="E25" s="1665" t="s">
        <v>751</v>
      </c>
      <c r="F25" s="1651" t="s">
        <v>752</v>
      </c>
      <c r="G25" s="1644" t="s">
        <v>577</v>
      </c>
      <c r="H25" s="558"/>
      <c r="I25" s="558"/>
      <c r="J25" s="290"/>
      <c r="K25" s="544"/>
      <c r="AF25" s="1632">
        <v>34</v>
      </c>
    </row>
    <row customHeight="1" ht="24">
      <c r="D26" s="1639"/>
      <c r="E26" s="1665" t="s">
        <v>753</v>
      </c>
      <c r="F26" s="955" t="s">
        <v>754</v>
      </c>
      <c r="G26" s="1644" t="s">
        <v>577</v>
      </c>
      <c r="H26" s="558"/>
      <c r="I26" s="558"/>
      <c r="J26" s="290" t="s">
        <v>755</v>
      </c>
      <c r="K26" s="544"/>
      <c r="AF26" s="1632">
        <v>23</v>
      </c>
    </row>
    <row customHeight="1" ht="19.95">
      <c r="D27" s="1639"/>
      <c r="E27" s="1676" t="s">
        <v>756</v>
      </c>
      <c r="F27" s="1651" t="s">
        <v>757</v>
      </c>
      <c r="G27" s="1655" t="s">
        <v>577</v>
      </c>
      <c r="H27" s="1677"/>
      <c r="I27" s="1677"/>
      <c r="J27" s="290"/>
      <c r="K27" s="544"/>
      <c r="AF27" s="1632">
        <v>19</v>
      </c>
    </row>
    <row customHeight="1" ht="19.95">
      <c r="D28" s="1639"/>
      <c r="E28" s="1676" t="s">
        <v>758</v>
      </c>
      <c r="F28" s="1651" t="s">
        <v>759</v>
      </c>
      <c r="G28" s="1655" t="s">
        <v>577</v>
      </c>
      <c r="H28" s="1677"/>
      <c r="I28" s="1677"/>
      <c r="J28" s="290"/>
      <c r="K28" s="544"/>
      <c r="AF28" s="1632">
        <v>19</v>
      </c>
    </row>
    <row customHeight="1" ht="19.95">
      <c r="D29" s="1639"/>
      <c r="E29" s="1676" t="s">
        <v>760</v>
      </c>
      <c r="F29" s="955" t="s">
        <v>761</v>
      </c>
      <c r="G29" s="1655" t="s">
        <v>577</v>
      </c>
      <c r="H29" s="1677"/>
      <c r="I29" s="1677"/>
      <c r="J29" s="290"/>
      <c r="K29" s="544"/>
      <c r="AF29" s="1632">
        <v>19</v>
      </c>
    </row>
    <row customHeight="1" ht="19.95">
      <c r="D30" s="1639"/>
      <c r="E30" s="1676" t="s">
        <v>762</v>
      </c>
      <c r="F30" s="955" t="s">
        <v>763</v>
      </c>
      <c r="G30" s="1655" t="s">
        <v>577</v>
      </c>
      <c r="H30" s="1677"/>
      <c r="I30" s="1677"/>
      <c r="J30" s="290"/>
      <c r="K30" s="544"/>
      <c r="AF30" s="1632">
        <v>19</v>
      </c>
    </row>
    <row customHeight="1" ht="19.95">
      <c r="D31" s="1639"/>
      <c r="E31" s="1676" t="s">
        <v>764</v>
      </c>
      <c r="F31" s="955" t="s">
        <v>765</v>
      </c>
      <c r="G31" s="1655" t="s">
        <v>577</v>
      </c>
      <c r="H31" s="1677"/>
      <c r="I31" s="1677"/>
      <c r="J31" s="290"/>
      <c r="K31" s="544"/>
      <c r="AF31" s="1632">
        <v>19</v>
      </c>
    </row>
    <row s="1367" customFormat="1" customHeight="1" ht="35.699999999999996">
      <c r="A32" s="988"/>
      <c r="C32" s="1637"/>
      <c r="D32" s="1639"/>
      <c r="E32" s="1676" t="s">
        <v>766</v>
      </c>
      <c r="F32" s="955" t="s">
        <v>767</v>
      </c>
      <c r="G32" s="1645" t="s">
        <v>577</v>
      </c>
      <c r="H32" s="580">
        <f>SUM(H33:H34)</f>
        <v>0</v>
      </c>
      <c r="I32" s="580">
        <f>SUM(I33:I34)</f>
        <v>0</v>
      </c>
      <c r="J32" s="290" t="s">
        <v>768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602</v>
      </c>
      <c r="G34" s="573"/>
      <c r="H34" s="574"/>
      <c r="I34" s="574"/>
      <c r="J34" s="302" t="s">
        <v>769</v>
      </c>
      <c r="K34" s="544"/>
      <c r="L34" s="1637"/>
      <c r="M34" s="1637"/>
      <c r="R34" s="1637"/>
      <c r="U34" s="545"/>
      <c r="AA34" s="1633"/>
      <c r="AB34" s="1633"/>
      <c r="AC34" s="1633"/>
      <c r="AD34" s="1633"/>
      <c r="AE34" s="1633"/>
      <c r="AF34" s="1161">
        <v>19</v>
      </c>
    </row>
    <row customHeight="1" ht="60">
      <c r="D35" s="1639"/>
      <c r="E35" s="1676" t="s">
        <v>770</v>
      </c>
      <c r="F35" s="955" t="s">
        <v>771</v>
      </c>
      <c r="G35" s="1655" t="s">
        <v>577</v>
      </c>
      <c r="H35" s="1677"/>
      <c r="I35" s="1677"/>
      <c r="J35" s="290" t="s">
        <v>772</v>
      </c>
      <c r="K35" s="544"/>
      <c r="AF35" s="1632">
        <v>57</v>
      </c>
    </row>
    <row s="1367" customFormat="1" customHeight="1" ht="24">
      <c r="A36" s="990" t="s">
        <v>603</v>
      </c>
      <c r="C36" s="1637"/>
      <c r="D36" s="1639"/>
      <c r="E36" s="1665" t="s">
        <v>89</v>
      </c>
      <c r="F36" s="708" t="s">
        <v>773</v>
      </c>
      <c r="G36" s="1644" t="s">
        <v>577</v>
      </c>
      <c r="H36" s="558"/>
      <c r="I36" s="558"/>
      <c r="J36" s="290" t="s">
        <v>774</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775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776</v>
      </c>
      <c r="G38" s="1644" t="s">
        <v>577</v>
      </c>
      <c r="H38" s="558"/>
      <c r="I38" s="558"/>
      <c r="J38" s="290" t="s">
        <v>777</v>
      </c>
      <c r="K38" s="544"/>
      <c r="L38" s="1637"/>
      <c r="M38" s="1637"/>
      <c r="R38" s="1637"/>
      <c r="U38" s="545"/>
      <c r="AA38" s="1633"/>
      <c r="AB38" s="1633"/>
      <c r="AC38" s="1633"/>
      <c r="AD38" s="1633"/>
      <c r="AE38" s="1633"/>
      <c r="AF38" s="1161">
        <v>19</v>
      </c>
    </row>
    <row s="1367" customFormat="1" customHeight="1" ht="24">
      <c r="A39" s="988"/>
      <c r="C39" s="1637"/>
      <c r="D39" s="576"/>
      <c r="E39" s="1665" t="s">
        <v>778</v>
      </c>
      <c r="F39" s="955" t="s">
        <v>779</v>
      </c>
      <c r="G39" s="1655" t="s">
        <v>577</v>
      </c>
      <c r="H39" s="558"/>
      <c r="I39" s="558"/>
      <c r="J39" s="290" t="s">
        <v>780</v>
      </c>
      <c r="K39" s="544"/>
      <c r="L39" s="1637"/>
      <c r="M39" s="1637"/>
      <c r="R39" s="1637"/>
      <c r="U39" s="545"/>
      <c r="AA39" s="1633"/>
      <c r="AB39" s="1633"/>
      <c r="AC39" s="1633"/>
      <c r="AD39" s="1633"/>
      <c r="AE39" s="1633"/>
      <c r="AF39" s="1161">
        <v>23</v>
      </c>
    </row>
    <row s="1367" customFormat="1" customHeight="1" ht="24">
      <c r="A40" s="988"/>
      <c r="C40" s="1637"/>
      <c r="D40" s="1639"/>
      <c r="E40" s="1665" t="s">
        <v>781</v>
      </c>
      <c r="F40" s="1651" t="s">
        <v>782</v>
      </c>
      <c r="G40" s="1644" t="s">
        <v>577</v>
      </c>
      <c r="H40" s="558"/>
      <c r="I40" s="558"/>
      <c r="J40" s="290" t="s">
        <v>783</v>
      </c>
      <c r="K40" s="544"/>
      <c r="L40" s="1637"/>
      <c r="M40" s="1637"/>
      <c r="R40" s="1637"/>
      <c r="U40" s="545"/>
      <c r="AA40" s="1633"/>
      <c r="AB40" s="1633"/>
      <c r="AC40" s="1633"/>
      <c r="AD40" s="1633"/>
      <c r="AE40" s="1633"/>
      <c r="AF40" s="1161">
        <v>23</v>
      </c>
    </row>
    <row s="1367" customFormat="1" customHeight="1" ht="24">
      <c r="A41" s="988"/>
      <c r="C41" s="1637"/>
      <c r="D41" s="1639"/>
      <c r="E41" s="1665" t="s">
        <v>784</v>
      </c>
      <c r="F41" s="1651" t="s">
        <v>785</v>
      </c>
      <c r="G41" s="1644" t="s">
        <v>577</v>
      </c>
      <c r="H41" s="558"/>
      <c r="I41" s="558"/>
      <c r="J41" s="290" t="s">
        <v>786</v>
      </c>
      <c r="K41" s="544"/>
      <c r="L41" s="1637"/>
      <c r="M41" s="1637"/>
      <c r="R41" s="1637"/>
      <c r="U41" s="545"/>
      <c r="AA41" s="1633"/>
      <c r="AB41" s="1633"/>
      <c r="AC41" s="1633"/>
      <c r="AD41" s="1633"/>
      <c r="AE41" s="1633"/>
      <c r="AF41" s="1161">
        <v>23</v>
      </c>
    </row>
    <row s="1367" customFormat="1" customHeight="1" ht="24">
      <c r="A42" s="988"/>
      <c r="C42" s="1637"/>
      <c r="D42" s="1639"/>
      <c r="E42" s="1665" t="s">
        <v>787</v>
      </c>
      <c r="F42" s="1651" t="s">
        <v>788</v>
      </c>
      <c r="G42" s="1644" t="s">
        <v>577</v>
      </c>
      <c r="H42" s="558"/>
      <c r="I42" s="558"/>
      <c r="J42" s="290" t="s">
        <v>789</v>
      </c>
      <c r="K42" s="544"/>
      <c r="L42" s="1637"/>
      <c r="M42" s="1637"/>
      <c r="R42" s="1637"/>
      <c r="U42" s="545"/>
      <c r="AA42" s="1633"/>
      <c r="AB42" s="1633"/>
      <c r="AC42" s="1633"/>
      <c r="AD42" s="1633"/>
      <c r="AE42" s="1633"/>
      <c r="AF42" s="1161">
        <v>23</v>
      </c>
    </row>
    <row s="1367" customFormat="1" customHeight="1" ht="35.699999999999996">
      <c r="A43" s="988"/>
      <c r="C43" s="1637" t="s">
        <v>613</v>
      </c>
      <c r="D43" s="1639"/>
      <c r="E43" s="1665" t="s">
        <v>109</v>
      </c>
      <c r="F43" s="708" t="s">
        <v>654</v>
      </c>
      <c r="G43" s="1647" t="s">
        <v>790</v>
      </c>
      <c r="H43" s="402"/>
      <c r="I43" s="402"/>
      <c r="J43" s="290" t="s">
        <v>791</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792</v>
      </c>
      <c r="G44" s="1644" t="s">
        <v>793</v>
      </c>
      <c r="H44" s="546"/>
      <c r="I44" s="546"/>
      <c r="J44" s="290" t="s">
        <v>794</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795</v>
      </c>
      <c r="G45" s="1655" t="s">
        <v>796</v>
      </c>
      <c r="H45" s="546"/>
      <c r="I45" s="546"/>
      <c r="J45" s="290" t="s">
        <v>797</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798</v>
      </c>
      <c r="G46" s="1644" t="s">
        <v>615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183BF-D456-1D92-8212-E2A630C1962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577</v>
      </c>
      <c r="H2" s="542"/>
      <c r="I2" s="542"/>
      <c r="J2" s="543" t="s">
        <v>580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799</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87</v>
      </c>
      <c r="F14" s="1661" t="s">
        <v>311</v>
      </c>
      <c r="G14" s="1661" t="s">
        <v>591</v>
      </c>
      <c r="H14" s="1661" t="s">
        <v>312</v>
      </c>
      <c r="I14" s="1661" t="s">
        <v>312</v>
      </c>
      <c r="J14" s="2128"/>
      <c r="AF14" s="1632">
        <v>23</v>
      </c>
    </row>
    <row customHeight="1" ht="19.95">
      <c r="D15" s="1639"/>
      <c r="E15" s="1631" t="s">
        <v>98</v>
      </c>
      <c r="F15" s="708" t="s">
        <v>800</v>
      </c>
      <c r="G15" s="1658" t="s">
        <v>577</v>
      </c>
      <c r="H15" s="558"/>
      <c r="I15" s="558"/>
      <c r="J15" s="290" t="s">
        <v>801</v>
      </c>
      <c r="K15" s="544" t="s">
        <v>655</v>
      </c>
      <c r="AF15" s="1632">
        <v>19</v>
      </c>
    </row>
    <row customHeight="1" ht="24">
      <c r="D16" s="1639"/>
      <c r="E16" s="1631" t="s">
        <v>108</v>
      </c>
      <c r="F16" s="1666" t="s">
        <v>802</v>
      </c>
      <c r="G16" s="1658" t="s">
        <v>577</v>
      </c>
      <c r="H16" s="559">
        <f>SUM(H17,H20:H27)</f>
        <v>0</v>
      </c>
      <c r="I16" s="559">
        <f>SUM(I17,I20:I27)</f>
        <v>0</v>
      </c>
      <c r="J16" s="290" t="s">
        <v>803</v>
      </c>
      <c r="K16" s="544" t="s">
        <v>655</v>
      </c>
      <c r="AF16" s="1632">
        <v>23</v>
      </c>
    </row>
    <row customHeight="1" ht="35.699999999999996">
      <c r="D17" s="1639"/>
      <c r="E17" s="1665" t="s">
        <v>733</v>
      </c>
      <c r="F17" s="1668" t="s">
        <v>804</v>
      </c>
      <c r="G17" s="1655" t="s">
        <v>577</v>
      </c>
      <c r="H17" s="558"/>
      <c r="I17" s="558"/>
      <c r="J17" s="290" t="s">
        <v>805</v>
      </c>
      <c r="K17" s="544"/>
      <c r="AF17" s="1632">
        <v>34</v>
      </c>
    </row>
    <row customHeight="1" ht="19.95">
      <c r="D18" s="1639"/>
      <c r="E18" s="1665" t="s">
        <v>736</v>
      </c>
      <c r="F18" s="1669" t="s">
        <v>806</v>
      </c>
      <c r="G18" s="1655" t="s">
        <v>577</v>
      </c>
      <c r="H18" s="558"/>
      <c r="I18" s="558"/>
      <c r="J18" s="290"/>
      <c r="K18" s="544"/>
      <c r="AF18" s="1632">
        <v>19</v>
      </c>
    </row>
    <row customHeight="1" ht="24">
      <c r="D19" s="1639"/>
      <c r="E19" s="1665" t="s">
        <v>739</v>
      </c>
      <c r="F19" s="1669" t="s">
        <v>807</v>
      </c>
      <c r="G19" s="1655" t="s">
        <v>577</v>
      </c>
      <c r="H19" s="558"/>
      <c r="I19" s="558"/>
      <c r="J19" s="290"/>
      <c r="K19" s="544"/>
      <c r="AF19" s="1632">
        <v>23</v>
      </c>
    </row>
    <row customHeight="1" ht="35.699999999999996">
      <c r="D20" s="1639"/>
      <c r="E20" s="1665" t="s">
        <v>316</v>
      </c>
      <c r="F20" s="1668" t="s">
        <v>808</v>
      </c>
      <c r="G20" s="1655" t="s">
        <v>577</v>
      </c>
      <c r="H20" s="558"/>
      <c r="I20" s="558"/>
      <c r="J20" s="290"/>
      <c r="K20" s="544"/>
      <c r="AF20" s="1632">
        <v>34</v>
      </c>
    </row>
    <row customHeight="1" ht="48.29999999999999">
      <c r="D21" s="1639"/>
      <c r="E21" s="1665" t="s">
        <v>319</v>
      </c>
      <c r="F21" s="1668" t="s">
        <v>809</v>
      </c>
      <c r="G21" s="1655" t="s">
        <v>577</v>
      </c>
      <c r="H21" s="558"/>
      <c r="I21" s="558"/>
      <c r="J21" s="290"/>
      <c r="K21" s="544"/>
      <c r="AF21" s="1632">
        <v>46</v>
      </c>
    </row>
    <row customHeight="1" ht="60">
      <c r="D22" s="1639"/>
      <c r="E22" s="1665" t="s">
        <v>753</v>
      </c>
      <c r="F22" s="1668" t="s">
        <v>810</v>
      </c>
      <c r="G22" s="1655" t="s">
        <v>577</v>
      </c>
      <c r="H22" s="558"/>
      <c r="I22" s="558"/>
      <c r="J22" s="290"/>
      <c r="K22" s="544"/>
      <c r="AF22" s="1632">
        <v>57</v>
      </c>
    </row>
    <row customHeight="1" ht="35.699999999999996">
      <c r="D23" s="1639"/>
      <c r="E23" s="1665" t="s">
        <v>760</v>
      </c>
      <c r="F23" s="1668" t="s">
        <v>811</v>
      </c>
      <c r="G23" s="1655" t="s">
        <v>577</v>
      </c>
      <c r="H23" s="558"/>
      <c r="I23" s="558"/>
      <c r="J23" s="290"/>
      <c r="K23" s="544"/>
      <c r="AF23" s="1632">
        <v>34</v>
      </c>
    </row>
    <row customHeight="1" ht="35.699999999999996">
      <c r="D24" s="1639"/>
      <c r="E24" s="1665" t="s">
        <v>762</v>
      </c>
      <c r="F24" s="1668" t="s">
        <v>812</v>
      </c>
      <c r="G24" s="1655" t="s">
        <v>577</v>
      </c>
      <c r="H24" s="558"/>
      <c r="I24" s="558"/>
      <c r="J24" s="290"/>
      <c r="K24" s="544"/>
      <c r="AF24" s="1632">
        <v>34</v>
      </c>
    </row>
    <row customHeight="1" ht="24">
      <c r="D25" s="1639"/>
      <c r="E25" s="1665" t="s">
        <v>764</v>
      </c>
      <c r="F25" s="1668" t="s">
        <v>813</v>
      </c>
      <c r="G25" s="1655" t="s">
        <v>577</v>
      </c>
      <c r="H25" s="558"/>
      <c r="I25" s="558"/>
      <c r="J25" s="290"/>
      <c r="K25" s="544"/>
      <c r="AF25" s="1632">
        <v>23</v>
      </c>
    </row>
    <row customHeight="1" ht="76.5">
      <c r="D26" s="1639"/>
      <c r="E26" s="1665" t="s">
        <v>766</v>
      </c>
      <c r="F26" s="1668" t="s">
        <v>814</v>
      </c>
      <c r="G26" s="1655" t="s">
        <v>577</v>
      </c>
      <c r="H26" s="558"/>
      <c r="I26" s="558"/>
      <c r="J26" s="290"/>
      <c r="K26" s="544"/>
      <c r="AF26" s="1632">
        <v>73</v>
      </c>
    </row>
    <row s="1367" customFormat="1" customHeight="1" ht="35.699999999999996">
      <c r="A27" s="988"/>
      <c r="C27" s="1637"/>
      <c r="D27" s="1639"/>
      <c r="E27" s="1630" t="s">
        <v>770</v>
      </c>
      <c r="F27" s="1629" t="s">
        <v>815</v>
      </c>
      <c r="G27" s="1656" t="s">
        <v>577</v>
      </c>
      <c r="H27" s="580">
        <f>SUM(H28:H29)</f>
        <v>0</v>
      </c>
      <c r="I27" s="580">
        <f>SUM(I28:I29)</f>
        <v>0</v>
      </c>
      <c r="J27" s="290" t="s">
        <v>768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602</v>
      </c>
      <c r="G29" s="573"/>
      <c r="H29" s="574"/>
      <c r="I29" s="574"/>
      <c r="J29" s="302" t="s">
        <v>769</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816</v>
      </c>
      <c r="G30" s="1655" t="s">
        <v>577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817</v>
      </c>
      <c r="G31" s="1655" t="s">
        <v>577</v>
      </c>
      <c r="H31" s="558"/>
      <c r="I31" s="558"/>
      <c r="J31" s="290" t="s">
        <v>818</v>
      </c>
      <c r="K31" s="544"/>
      <c r="L31" s="1637"/>
      <c r="M31" s="1637"/>
      <c r="R31" s="1637"/>
      <c r="U31" s="545"/>
      <c r="AA31" s="1633"/>
      <c r="AB31" s="1633"/>
      <c r="AC31" s="1633"/>
      <c r="AD31" s="1633"/>
      <c r="AE31" s="1633"/>
      <c r="AF31" s="1161">
        <v>34</v>
      </c>
    </row>
    <row s="1367" customFormat="1" customHeight="1" ht="24">
      <c r="A32" s="988"/>
      <c r="C32" s="1637"/>
      <c r="D32" s="1639"/>
      <c r="E32" s="1665" t="s">
        <v>778</v>
      </c>
      <c r="F32" s="691" t="s">
        <v>782</v>
      </c>
      <c r="G32" s="1655" t="s">
        <v>577</v>
      </c>
      <c r="H32" s="558"/>
      <c r="I32" s="558"/>
      <c r="J32" s="290" t="s">
        <v>819</v>
      </c>
      <c r="K32" s="544"/>
      <c r="L32" s="1637"/>
      <c r="M32" s="1637"/>
      <c r="R32" s="1637"/>
      <c r="U32" s="545"/>
      <c r="AA32" s="1633"/>
      <c r="AB32" s="1633"/>
      <c r="AC32" s="1633"/>
      <c r="AD32" s="1633"/>
      <c r="AE32" s="1633"/>
      <c r="AF32" s="1161">
        <v>23</v>
      </c>
    </row>
    <row s="1367" customFormat="1" customHeight="1" ht="24">
      <c r="A33" s="988"/>
      <c r="C33" s="1637"/>
      <c r="D33" s="1639"/>
      <c r="E33" s="1665" t="s">
        <v>820</v>
      </c>
      <c r="F33" s="691" t="s">
        <v>821</v>
      </c>
      <c r="G33" s="1655" t="s">
        <v>577</v>
      </c>
      <c r="H33" s="558"/>
      <c r="I33" s="558"/>
      <c r="J33" s="290" t="s">
        <v>822</v>
      </c>
      <c r="K33" s="544"/>
      <c r="L33" s="1637"/>
      <c r="M33" s="1637"/>
      <c r="R33" s="1637"/>
      <c r="U33" s="545"/>
      <c r="AA33" s="1633"/>
      <c r="AB33" s="1633"/>
      <c r="AC33" s="1633"/>
      <c r="AD33" s="1633"/>
      <c r="AE33" s="1633"/>
      <c r="AF33" s="1161">
        <v>23</v>
      </c>
    </row>
    <row s="1367" customFormat="1" customHeight="1" ht="24">
      <c r="A34" s="988"/>
      <c r="C34" s="1637"/>
      <c r="D34" s="1639"/>
      <c r="E34" s="1665" t="s">
        <v>823</v>
      </c>
      <c r="F34" s="691" t="s">
        <v>788</v>
      </c>
      <c r="G34" s="1655" t="s">
        <v>577</v>
      </c>
      <c r="H34" s="558"/>
      <c r="I34" s="558"/>
      <c r="J34" s="290" t="s">
        <v>824</v>
      </c>
      <c r="K34" s="544"/>
      <c r="L34" s="1637"/>
      <c r="M34" s="1637"/>
      <c r="R34" s="1637"/>
      <c r="U34" s="545"/>
      <c r="AA34" s="1633"/>
      <c r="AB34" s="1633"/>
      <c r="AC34" s="1633"/>
      <c r="AD34" s="1633"/>
      <c r="AE34" s="1633"/>
      <c r="AF34" s="1161">
        <v>23</v>
      </c>
    </row>
    <row s="1367" customFormat="1" customHeight="1" ht="35.699999999999996">
      <c r="A35" s="988"/>
      <c r="C35" s="1637" t="s">
        <v>613</v>
      </c>
      <c r="D35" s="1639"/>
      <c r="E35" s="1665" t="s">
        <v>109</v>
      </c>
      <c r="F35" s="1662" t="s">
        <v>654</v>
      </c>
      <c r="G35" s="1658" t="s">
        <v>315</v>
      </c>
      <c r="H35" s="402"/>
      <c r="I35" s="402"/>
      <c r="J35" s="290" t="s">
        <v>825</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826</v>
      </c>
      <c r="G36" s="1655" t="s">
        <v>793</v>
      </c>
      <c r="H36" s="546"/>
      <c r="I36" s="546"/>
      <c r="J36" s="290" t="s">
        <v>794</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827</v>
      </c>
      <c r="G37" s="1655" t="s">
        <v>796</v>
      </c>
      <c r="H37" s="546"/>
      <c r="I37" s="546"/>
      <c r="J37" s="290" t="s">
        <v>797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828</v>
      </c>
      <c r="F39" s="2286" t="s">
        <v>829</v>
      </c>
      <c r="G39" s="2286"/>
      <c r="H39" s="370"/>
      <c r="I39" s="370"/>
      <c r="J39" s="370"/>
      <c r="AF39" s="1632">
        <v>26</v>
      </c>
    </row>
    <row s="1642" customFormat="1" customHeight="1" ht="39.75">
      <c r="A40" s="988"/>
      <c r="B40" s="1637"/>
      <c r="C40" s="1637"/>
      <c r="D40" s="352"/>
      <c r="F40" s="2286" t="s">
        <v>830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A5E77-CCF1-00B8-9B51-0EBCB2D3EE5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590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87</v>
      </c>
      <c r="E11" s="706" t="s">
        <v>831</v>
      </c>
      <c r="F11" s="706" t="s">
        <v>591</v>
      </c>
      <c r="G11" s="466" t="s">
        <v>312</v>
      </c>
      <c r="H11" s="466" t="s">
        <v>399</v>
      </c>
      <c r="I11" s="808" t="s">
        <v>312</v>
      </c>
      <c r="J11" s="809" t="s">
        <v>399</v>
      </c>
      <c r="K11" s="2233"/>
      <c r="L11" s="659"/>
      <c r="X11" s="510">
        <v>23</v>
      </c>
    </row>
    <row s="1643" customFormat="1" customHeight="1" ht="10.5">
      <c r="A12" s="953"/>
      <c r="D12" s="1026" t="s">
        <v>98</v>
      </c>
      <c r="E12" s="1026" t="s">
        <v>108</v>
      </c>
      <c r="F12" s="1026" t="s">
        <v>89</v>
      </c>
      <c r="G12" s="1027" t="str">
        <f>G1&amp;".1"</f>
        <v>4.1</v>
      </c>
      <c r="H12" s="1027" t="str">
        <f>G1&amp;".2"</f>
        <v>4.2</v>
      </c>
      <c r="I12" s="1027" t="str">
        <f>I1&amp;".1"</f>
        <v>4.1</v>
      </c>
      <c r="J12" s="1027" t="str">
        <f>I1&amp;".2"</f>
        <v>4.2</v>
      </c>
      <c r="K12" s="1027"/>
      <c r="X12" s="512">
        <v>10</v>
      </c>
    </row>
    <row customHeight="1" ht="22.5" hidden="1">
      <c r="A13" s="2393" t="s">
        <v>832</v>
      </c>
      <c r="D13" s="954" t="s">
        <v>98</v>
      </c>
      <c r="E13" s="280" t="s">
        <v>833</v>
      </c>
      <c r="F13" s="661" t="s">
        <v>834</v>
      </c>
      <c r="G13" s="558"/>
      <c r="H13" s="662"/>
      <c r="I13" s="558"/>
      <c r="J13" s="662"/>
      <c r="K13" s="290" t="s">
        <v>835</v>
      </c>
      <c r="L13" s="721"/>
      <c r="X13" s="506">
        <v>0</v>
      </c>
    </row>
    <row customHeight="1" ht="22.5" hidden="1">
      <c r="A14" s="2393"/>
      <c r="D14" s="540" t="s">
        <v>108</v>
      </c>
      <c r="E14" s="280" t="s">
        <v>836</v>
      </c>
      <c r="F14" s="661" t="s">
        <v>837</v>
      </c>
      <c r="G14" s="558"/>
      <c r="H14" s="663"/>
      <c r="I14" s="558"/>
      <c r="J14" s="663"/>
      <c r="K14" s="290" t="s">
        <v>838</v>
      </c>
      <c r="L14" s="721"/>
      <c r="X14" s="506">
        <v>0</v>
      </c>
    </row>
    <row s="1636" customFormat="1" customHeight="1" ht="78.75" hidden="1">
      <c r="A15" s="2393"/>
      <c r="B15" s="512"/>
      <c r="D15" s="954" t="s">
        <v>89</v>
      </c>
      <c r="E15" s="708" t="s">
        <v>839</v>
      </c>
      <c r="F15" s="951" t="s">
        <v>315</v>
      </c>
      <c r="G15" s="951" t="s">
        <v>315</v>
      </c>
      <c r="H15" s="107"/>
      <c r="I15" s="951" t="s">
        <v>315</v>
      </c>
      <c r="J15" s="107"/>
      <c r="K15" s="290" t="s">
        <v>840</v>
      </c>
      <c r="L15" s="721"/>
      <c r="X15" s="759">
        <v>0</v>
      </c>
    </row>
    <row s="1636" customFormat="1" customHeight="1" ht="22.5" hidden="1">
      <c r="A16" s="2393"/>
      <c r="B16" s="512"/>
      <c r="D16" s="954" t="s">
        <v>333</v>
      </c>
      <c r="E16" s="955" t="s">
        <v>841</v>
      </c>
      <c r="F16" s="951" t="s">
        <v>842</v>
      </c>
      <c r="G16" s="818"/>
      <c r="H16" s="107"/>
      <c r="I16" s="818"/>
      <c r="J16" s="107"/>
      <c r="K16" s="290"/>
      <c r="L16" s="721"/>
      <c r="X16" s="759">
        <v>0</v>
      </c>
    </row>
    <row s="1636" customFormat="1" customHeight="1" ht="22.5" hidden="1">
      <c r="A17" s="2393"/>
      <c r="B17" s="512"/>
      <c r="D17" s="954" t="s">
        <v>341</v>
      </c>
      <c r="E17" s="955" t="s">
        <v>843</v>
      </c>
      <c r="F17" s="951" t="s">
        <v>844</v>
      </c>
      <c r="G17" s="818"/>
      <c r="H17" s="107"/>
      <c r="I17" s="818"/>
      <c r="J17" s="107"/>
      <c r="K17" s="290"/>
      <c r="L17" s="721"/>
      <c r="X17" s="759">
        <v>0</v>
      </c>
    </row>
    <row s="1636" customFormat="1" customHeight="1" ht="33.75" hidden="1">
      <c r="A18" s="2393"/>
      <c r="B18" s="512"/>
      <c r="D18" s="954" t="s">
        <v>343</v>
      </c>
      <c r="E18" s="955" t="s">
        <v>845</v>
      </c>
      <c r="F18" s="951" t="s">
        <v>596</v>
      </c>
      <c r="G18" s="681"/>
      <c r="H18" s="107"/>
      <c r="I18" s="681"/>
      <c r="J18" s="107"/>
      <c r="K18" s="290"/>
      <c r="L18" s="721"/>
      <c r="X18" s="759">
        <v>0</v>
      </c>
    </row>
    <row customHeight="1" ht="101.25" hidden="1">
      <c r="A19" s="2393"/>
      <c r="D19" s="954" t="s">
        <v>90</v>
      </c>
      <c r="E19" s="280" t="s">
        <v>846</v>
      </c>
      <c r="F19" s="661" t="s">
        <v>571</v>
      </c>
      <c r="G19" s="664"/>
      <c r="H19" s="663"/>
      <c r="I19" s="956"/>
      <c r="J19" s="663"/>
      <c r="K19" s="290" t="s">
        <v>847</v>
      </c>
      <c r="L19" s="721"/>
      <c r="X19" s="506">
        <v>0</v>
      </c>
    </row>
    <row s="1636" customFormat="1" customHeight="1" ht="18.75" hidden="1">
      <c r="A20" s="2393"/>
      <c r="C20" s="957"/>
      <c r="D20" s="954" t="s">
        <v>778</v>
      </c>
      <c r="E20" s="955" t="s">
        <v>848</v>
      </c>
      <c r="F20" s="951" t="s">
        <v>315</v>
      </c>
      <c r="G20" s="951" t="s">
        <v>315</v>
      </c>
      <c r="H20" s="950" t="s">
        <v>315</v>
      </c>
      <c r="I20" s="951" t="s">
        <v>315</v>
      </c>
      <c r="J20" s="950" t="s">
        <v>315</v>
      </c>
      <c r="K20" s="949"/>
      <c r="L20" s="721"/>
      <c r="W20" s="676"/>
      <c r="X20" s="759">
        <v>0</v>
      </c>
    </row>
    <row s="1636" customFormat="1" customHeight="1" ht="33.75" hidden="1">
      <c r="A21" s="2393"/>
      <c r="C21" s="957"/>
      <c r="D21" s="954" t="s">
        <v>781</v>
      </c>
      <c r="E21" s="577" t="s">
        <v>849</v>
      </c>
      <c r="F21" s="951" t="s">
        <v>850</v>
      </c>
      <c r="G21" s="681"/>
      <c r="H21" s="107"/>
      <c r="I21" s="681"/>
      <c r="J21" s="107"/>
      <c r="K21" s="949"/>
      <c r="L21" s="721"/>
      <c r="W21" s="676"/>
      <c r="X21" s="759">
        <v>0</v>
      </c>
    </row>
    <row s="1636" customFormat="1" customHeight="1" ht="33.75" hidden="1">
      <c r="A22" s="2393"/>
      <c r="C22" s="957"/>
      <c r="D22" s="954" t="s">
        <v>784</v>
      </c>
      <c r="E22" s="577" t="s">
        <v>851</v>
      </c>
      <c r="F22" s="951" t="s">
        <v>852</v>
      </c>
      <c r="G22" s="681"/>
      <c r="H22" s="107"/>
      <c r="I22" s="681"/>
      <c r="J22" s="107"/>
      <c r="K22" s="949"/>
      <c r="L22" s="721"/>
      <c r="W22" s="676"/>
      <c r="X22" s="759">
        <v>0</v>
      </c>
    </row>
    <row s="1636" customFormat="1" customHeight="1" ht="22.5" hidden="1">
      <c r="A23" s="2393"/>
      <c r="C23" s="957"/>
      <c r="D23" s="954" t="s">
        <v>820</v>
      </c>
      <c r="E23" s="955" t="s">
        <v>853</v>
      </c>
      <c r="F23" s="951" t="s">
        <v>315</v>
      </c>
      <c r="G23" s="951" t="s">
        <v>315</v>
      </c>
      <c r="H23" s="950" t="s">
        <v>315</v>
      </c>
      <c r="I23" s="951" t="s">
        <v>315</v>
      </c>
      <c r="J23" s="950" t="s">
        <v>315</v>
      </c>
      <c r="K23" s="949"/>
      <c r="L23" s="721"/>
      <c r="W23" s="676"/>
      <c r="X23" s="759">
        <v>0</v>
      </c>
    </row>
    <row s="1636" customFormat="1" customHeight="1" ht="22.5" hidden="1">
      <c r="A24" s="2393"/>
      <c r="C24" s="957"/>
      <c r="D24" s="954" t="s">
        <v>854</v>
      </c>
      <c r="E24" s="577" t="s">
        <v>855</v>
      </c>
      <c r="F24" s="951" t="s">
        <v>856</v>
      </c>
      <c r="G24" s="681"/>
      <c r="H24" s="687"/>
      <c r="I24" s="681"/>
      <c r="J24" s="687"/>
      <c r="K24" s="949"/>
      <c r="L24" s="721"/>
      <c r="W24" s="676"/>
      <c r="X24" s="759">
        <v>0</v>
      </c>
    </row>
    <row s="1636" customFormat="1" customHeight="1" ht="22.5" hidden="1">
      <c r="A25" s="2393"/>
      <c r="C25" s="957"/>
      <c r="D25" s="954" t="s">
        <v>857</v>
      </c>
      <c r="E25" s="577" t="s">
        <v>858</v>
      </c>
      <c r="F25" s="951" t="s">
        <v>315</v>
      </c>
      <c r="G25" s="951" t="s">
        <v>315</v>
      </c>
      <c r="H25" s="950" t="s">
        <v>315</v>
      </c>
      <c r="I25" s="951" t="s">
        <v>315</v>
      </c>
      <c r="J25" s="950" t="s">
        <v>315</v>
      </c>
      <c r="K25" s="949"/>
      <c r="L25" s="721"/>
      <c r="W25" s="676"/>
      <c r="X25" s="759">
        <v>0</v>
      </c>
    </row>
    <row s="1636" customFormat="1" customHeight="1" ht="18.75" hidden="1">
      <c r="A26" s="2393"/>
      <c r="C26" s="957"/>
      <c r="D26" s="954" t="s">
        <v>859</v>
      </c>
      <c r="E26" s="554" t="s">
        <v>860</v>
      </c>
      <c r="F26" s="951" t="s">
        <v>861</v>
      </c>
      <c r="G26" s="681"/>
      <c r="H26" s="687"/>
      <c r="I26" s="681"/>
      <c r="J26" s="687"/>
      <c r="K26" s="949"/>
      <c r="L26" s="721"/>
      <c r="W26" s="676"/>
      <c r="X26" s="759">
        <v>0</v>
      </c>
    </row>
    <row s="1636" customFormat="1" customHeight="1" ht="18.75" hidden="1">
      <c r="A27" s="2393"/>
      <c r="C27" s="957"/>
      <c r="D27" s="954" t="s">
        <v>862</v>
      </c>
      <c r="E27" s="554" t="s">
        <v>863</v>
      </c>
      <c r="F27" s="951" t="s">
        <v>864</v>
      </c>
      <c r="G27" s="681"/>
      <c r="H27" s="687"/>
      <c r="I27" s="681"/>
      <c r="J27" s="687"/>
      <c r="K27" s="949"/>
      <c r="L27" s="721"/>
      <c r="W27" s="676"/>
      <c r="X27" s="759">
        <v>0</v>
      </c>
    </row>
    <row s="1636" customFormat="1" customHeight="1" ht="18.75" hidden="1">
      <c r="A28" s="2393"/>
      <c r="C28" s="957"/>
      <c r="D28" s="954" t="s">
        <v>865</v>
      </c>
      <c r="E28" s="577" t="s">
        <v>866</v>
      </c>
      <c r="F28" s="951" t="s">
        <v>315</v>
      </c>
      <c r="G28" s="951" t="s">
        <v>315</v>
      </c>
      <c r="H28" s="950" t="s">
        <v>315</v>
      </c>
      <c r="I28" s="951" t="s">
        <v>315</v>
      </c>
      <c r="J28" s="950" t="s">
        <v>315</v>
      </c>
      <c r="K28" s="949"/>
      <c r="L28" s="721"/>
      <c r="W28" s="676"/>
      <c r="X28" s="759">
        <v>0</v>
      </c>
    </row>
    <row s="1636" customFormat="1" customHeight="1" ht="18.75" hidden="1">
      <c r="A29" s="2393"/>
      <c r="C29" s="957"/>
      <c r="D29" s="954" t="s">
        <v>867</v>
      </c>
      <c r="E29" s="554" t="s">
        <v>860</v>
      </c>
      <c r="F29" s="951" t="s">
        <v>868</v>
      </c>
      <c r="G29" s="681"/>
      <c r="H29" s="687"/>
      <c r="I29" s="681"/>
      <c r="J29" s="687"/>
      <c r="K29" s="949"/>
      <c r="L29" s="721"/>
      <c r="W29" s="676"/>
      <c r="X29" s="759">
        <v>0</v>
      </c>
    </row>
    <row s="1636" customFormat="1" customHeight="1" ht="18.75" hidden="1">
      <c r="A30" s="2393"/>
      <c r="C30" s="957"/>
      <c r="D30" s="954" t="s">
        <v>869</v>
      </c>
      <c r="E30" s="554" t="s">
        <v>870</v>
      </c>
      <c r="F30" s="951" t="s">
        <v>871</v>
      </c>
      <c r="G30" s="681"/>
      <c r="H30" s="687"/>
      <c r="I30" s="681"/>
      <c r="J30" s="687"/>
      <c r="K30" s="949"/>
      <c r="L30" s="721"/>
      <c r="W30" s="676"/>
      <c r="X30" s="759">
        <v>0</v>
      </c>
    </row>
    <row customHeight="1" ht="126.75" hidden="1">
      <c r="A31" s="2393"/>
      <c r="D31" s="954" t="s">
        <v>109</v>
      </c>
      <c r="E31" s="280" t="s">
        <v>872</v>
      </c>
      <c r="F31" s="661" t="s">
        <v>583</v>
      </c>
      <c r="G31" s="558"/>
      <c r="H31" s="663"/>
      <c r="I31" s="558"/>
      <c r="J31" s="663"/>
      <c r="K31" s="290" t="s">
        <v>873</v>
      </c>
      <c r="L31" s="721"/>
      <c r="X31" s="506">
        <v>0</v>
      </c>
    </row>
    <row customHeight="1" ht="56.25" hidden="1">
      <c r="A32" s="2393"/>
      <c r="D32" s="954" t="s">
        <v>91</v>
      </c>
      <c r="E32" s="280" t="s">
        <v>874</v>
      </c>
      <c r="F32" s="540" t="s">
        <v>844</v>
      </c>
      <c r="G32" s="558"/>
      <c r="H32" s="663"/>
      <c r="I32" s="558"/>
      <c r="J32" s="663"/>
      <c r="K32" s="290" t="s">
        <v>875</v>
      </c>
      <c r="L32" s="721"/>
      <c r="X32" s="506">
        <v>0</v>
      </c>
    </row>
    <row customHeight="1" ht="11.25" hidden="1">
      <c r="A33" s="2393"/>
      <c r="E33" s="665"/>
      <c r="F33" s="182"/>
      <c r="G33" s="182"/>
      <c r="H33" s="182"/>
      <c r="I33" s="182"/>
      <c r="J33" s="182"/>
      <c r="K33" s="182"/>
      <c r="X33" s="506">
        <v>0</v>
      </c>
    </row>
    <row customHeight="1" ht="12.75" hidden="1">
      <c r="A34" s="2393"/>
      <c r="D34" s="66">
        <v>1</v>
      </c>
      <c r="E34" s="336" t="s">
        <v>876</v>
      </c>
      <c r="X34" s="506">
        <v>0</v>
      </c>
    </row>
    <row customHeight="1" ht="11.25" hidden="1">
      <c r="A35" s="2393"/>
      <c r="D35" s="370"/>
      <c r="E35" s="336" t="s">
        <v>877</v>
      </c>
      <c r="X35" s="506">
        <v>0</v>
      </c>
    </row>
    <row s="1636" customFormat="1" customHeight="1" ht="11.549999999999999">
      <c r="A36" s="1034"/>
      <c r="B36" s="519"/>
      <c r="D36" s="1035"/>
      <c r="E36" s="1036"/>
      <c r="X36" s="510">
        <v>11</v>
      </c>
    </row>
    <row s="1636" customFormat="1" customHeight="1" ht="22.5">
      <c r="A37" s="2393" t="s">
        <v>878</v>
      </c>
      <c r="B37" s="512"/>
      <c r="D37" s="954">
        <v>1</v>
      </c>
      <c r="E37" s="708" t="s">
        <v>879</v>
      </c>
      <c r="F37" s="661" t="s">
        <v>834</v>
      </c>
      <c r="G37" s="558"/>
      <c r="H37" s="520"/>
      <c r="I37" s="558"/>
      <c r="J37" s="520"/>
      <c r="K37" s="290" t="s">
        <v>880</v>
      </c>
      <c r="X37" s="759">
        <v>0</v>
      </c>
    </row>
    <row s="1636" customFormat="1" customHeight="1" ht="22.5">
      <c r="A38" s="2393"/>
      <c r="B38" s="512"/>
      <c r="D38" s="670" t="s">
        <v>108</v>
      </c>
      <c r="E38" s="1033" t="s">
        <v>881</v>
      </c>
      <c r="F38" s="1037" t="s">
        <v>571</v>
      </c>
      <c r="G38" s="1037" t="s">
        <v>571</v>
      </c>
      <c r="H38" s="1031"/>
      <c r="I38" s="1037" t="s">
        <v>571</v>
      </c>
      <c r="J38" s="1031"/>
      <c r="K38" s="1032"/>
      <c r="X38" s="759">
        <v>0</v>
      </c>
    </row>
    <row s="1636" customFormat="1" customHeight="1" ht="33.75">
      <c r="A39" s="2393"/>
      <c r="B39" s="512"/>
      <c r="D39" s="666" t="s">
        <v>736</v>
      </c>
      <c r="E39" s="724" t="s">
        <v>882</v>
      </c>
      <c r="F39" s="661" t="s">
        <v>883</v>
      </c>
      <c r="G39" s="669"/>
      <c r="H39" s="1024"/>
      <c r="I39" s="669"/>
      <c r="J39" s="1024"/>
      <c r="K39" s="290" t="s">
        <v>884</v>
      </c>
      <c r="X39" s="759">
        <v>0</v>
      </c>
    </row>
    <row s="1636" customFormat="1" customHeight="1" ht="33.75">
      <c r="A40" s="2393"/>
      <c r="B40" s="512"/>
      <c r="D40" s="666" t="s">
        <v>739</v>
      </c>
      <c r="E40" s="724" t="s">
        <v>885</v>
      </c>
      <c r="F40" s="1028" t="s">
        <v>886</v>
      </c>
      <c r="G40" s="742"/>
      <c r="H40" s="1024"/>
      <c r="I40" s="742"/>
      <c r="J40" s="1024"/>
      <c r="K40" s="290" t="s">
        <v>887</v>
      </c>
      <c r="X40" s="759">
        <v>0</v>
      </c>
    </row>
    <row s="1636" customFormat="1" customHeight="1" ht="22.5">
      <c r="A41" s="2393"/>
      <c r="B41" s="512"/>
      <c r="D41" s="666" t="s">
        <v>89</v>
      </c>
      <c r="E41" s="723" t="s">
        <v>888</v>
      </c>
      <c r="F41" s="661" t="s">
        <v>571</v>
      </c>
      <c r="G41" s="661" t="s">
        <v>571</v>
      </c>
      <c r="H41" s="1025"/>
      <c r="I41" s="661" t="s">
        <v>571</v>
      </c>
      <c r="J41" s="1025"/>
      <c r="K41" s="303"/>
      <c r="X41" s="759">
        <v>0</v>
      </c>
    </row>
    <row s="1636" customFormat="1" customHeight="1" ht="45">
      <c r="A42" s="2393"/>
      <c r="B42" s="512"/>
      <c r="D42" s="666" t="s">
        <v>333</v>
      </c>
      <c r="E42" s="724" t="s">
        <v>889</v>
      </c>
      <c r="F42" s="661" t="s">
        <v>583</v>
      </c>
      <c r="G42" s="558"/>
      <c r="H42" s="1025"/>
      <c r="I42" s="558"/>
      <c r="J42" s="1025"/>
      <c r="K42" s="303" t="s">
        <v>890</v>
      </c>
      <c r="X42" s="759">
        <v>0</v>
      </c>
    </row>
    <row s="1636" customFormat="1" customHeight="1" ht="45">
      <c r="A43" s="2393"/>
      <c r="B43" s="512"/>
      <c r="D43" s="666" t="s">
        <v>341</v>
      </c>
      <c r="E43" s="668" t="s">
        <v>891</v>
      </c>
      <c r="F43" s="1029" t="s">
        <v>583</v>
      </c>
      <c r="G43" s="743"/>
      <c r="H43" s="1024"/>
      <c r="I43" s="743"/>
      <c r="J43" s="1024"/>
      <c r="K43" s="303" t="s">
        <v>892</v>
      </c>
      <c r="X43" s="759">
        <v>0</v>
      </c>
    </row>
    <row s="1636" customFormat="1" customHeight="1" ht="11.25">
      <c r="A44" s="2393"/>
      <c r="B44" s="512"/>
      <c r="D44" s="666" t="s">
        <v>90</v>
      </c>
      <c r="E44" s="667" t="s">
        <v>893</v>
      </c>
      <c r="F44" s="661" t="s">
        <v>883</v>
      </c>
      <c r="G44" s="669"/>
      <c r="H44" s="1024"/>
      <c r="I44" s="669"/>
      <c r="J44" s="1024"/>
      <c r="K44" s="290"/>
      <c r="X44" s="759">
        <v>0</v>
      </c>
    </row>
    <row s="1636" customFormat="1" customHeight="1" ht="11.25">
      <c r="A45" s="2393"/>
      <c r="B45" s="512"/>
      <c r="D45" s="666" t="s">
        <v>778</v>
      </c>
      <c r="E45" s="668" t="s">
        <v>894</v>
      </c>
      <c r="F45" s="661" t="s">
        <v>883</v>
      </c>
      <c r="G45" s="669"/>
      <c r="H45" s="1024"/>
      <c r="I45" s="669"/>
      <c r="J45" s="1024"/>
      <c r="K45" s="290"/>
      <c r="X45" s="759">
        <v>0</v>
      </c>
    </row>
    <row s="1636" customFormat="1" customHeight="1" ht="11.25">
      <c r="A46" s="2393"/>
      <c r="B46" s="512"/>
      <c r="D46" s="666" t="s">
        <v>820</v>
      </c>
      <c r="E46" s="668" t="s">
        <v>895</v>
      </c>
      <c r="F46" s="661" t="s">
        <v>883</v>
      </c>
      <c r="G46" s="669"/>
      <c r="H46" s="1024"/>
      <c r="I46" s="669"/>
      <c r="J46" s="1024"/>
      <c r="K46" s="290"/>
      <c r="X46" s="759">
        <v>0</v>
      </c>
    </row>
    <row s="1636" customFormat="1" customHeight="1" ht="11.25">
      <c r="A47" s="2393"/>
      <c r="B47" s="512"/>
      <c r="D47" s="666" t="s">
        <v>823</v>
      </c>
      <c r="E47" s="668" t="s">
        <v>896</v>
      </c>
      <c r="F47" s="661" t="s">
        <v>883</v>
      </c>
      <c r="G47" s="669"/>
      <c r="H47" s="1024"/>
      <c r="I47" s="669"/>
      <c r="J47" s="1024"/>
      <c r="K47" s="290"/>
      <c r="X47" s="759">
        <v>0</v>
      </c>
    </row>
    <row s="1636" customFormat="1" customHeight="1" ht="11.25">
      <c r="A48" s="2393"/>
      <c r="B48" s="512"/>
      <c r="D48" s="666" t="s">
        <v>897</v>
      </c>
      <c r="E48" s="672" t="s">
        <v>898</v>
      </c>
      <c r="F48" s="661" t="s">
        <v>883</v>
      </c>
      <c r="G48" s="669"/>
      <c r="H48" s="1024"/>
      <c r="I48" s="669"/>
      <c r="J48" s="1024"/>
      <c r="K48" s="290"/>
      <c r="X48" s="759">
        <v>0</v>
      </c>
    </row>
    <row s="1636" customFormat="1" customHeight="1" ht="11.25">
      <c r="A49" s="2393"/>
      <c r="B49" s="512"/>
      <c r="D49" s="666" t="s">
        <v>899</v>
      </c>
      <c r="E49" s="672" t="s">
        <v>900</v>
      </c>
      <c r="F49" s="661" t="s">
        <v>883</v>
      </c>
      <c r="G49" s="669"/>
      <c r="H49" s="1024"/>
      <c r="I49" s="669"/>
      <c r="J49" s="1024"/>
      <c r="K49" s="290"/>
      <c r="X49" s="759">
        <v>0</v>
      </c>
    </row>
    <row s="1636" customFormat="1" customHeight="1" ht="11.25">
      <c r="A50" s="2393"/>
      <c r="B50" s="512"/>
      <c r="D50" s="666" t="s">
        <v>901</v>
      </c>
      <c r="E50" s="668" t="s">
        <v>902</v>
      </c>
      <c r="F50" s="661" t="s">
        <v>883</v>
      </c>
      <c r="G50" s="669"/>
      <c r="H50" s="1024"/>
      <c r="I50" s="669"/>
      <c r="J50" s="1024"/>
      <c r="K50" s="290"/>
      <c r="X50" s="759">
        <v>0</v>
      </c>
    </row>
    <row s="1636" customFormat="1" customHeight="1" ht="11.25">
      <c r="A51" s="2393"/>
      <c r="B51" s="512"/>
      <c r="D51" s="666" t="s">
        <v>903</v>
      </c>
      <c r="E51" s="668" t="s">
        <v>904</v>
      </c>
      <c r="F51" s="661" t="s">
        <v>883</v>
      </c>
      <c r="G51" s="669"/>
      <c r="H51" s="1024"/>
      <c r="I51" s="669"/>
      <c r="J51" s="1024"/>
      <c r="K51" s="290"/>
      <c r="X51" s="759">
        <v>0</v>
      </c>
    </row>
    <row s="1636" customFormat="1" customHeight="1" ht="45">
      <c r="A52" s="2393"/>
      <c r="B52" s="512"/>
      <c r="D52" s="666" t="s">
        <v>109</v>
      </c>
      <c r="E52" s="667" t="s">
        <v>905</v>
      </c>
      <c r="F52" s="661" t="s">
        <v>883</v>
      </c>
      <c r="G52" s="669"/>
      <c r="H52" s="1024"/>
      <c r="I52" s="669"/>
      <c r="J52" s="1024"/>
      <c r="K52" s="290"/>
      <c r="X52" s="759">
        <v>0</v>
      </c>
    </row>
    <row s="1636" customFormat="1" customHeight="1" ht="11.25">
      <c r="A53" s="2393"/>
      <c r="B53" s="512"/>
      <c r="D53" s="666" t="s">
        <v>322</v>
      </c>
      <c r="E53" s="668" t="s">
        <v>894</v>
      </c>
      <c r="F53" s="661" t="s">
        <v>883</v>
      </c>
      <c r="G53" s="669"/>
      <c r="H53" s="1024"/>
      <c r="I53" s="669"/>
      <c r="J53" s="1024"/>
      <c r="K53" s="290"/>
      <c r="X53" s="759">
        <v>0</v>
      </c>
    </row>
    <row s="1636" customFormat="1" customHeight="1" ht="11.25">
      <c r="A54" s="2393"/>
      <c r="B54" s="512"/>
      <c r="D54" s="666" t="s">
        <v>906</v>
      </c>
      <c r="E54" s="668" t="s">
        <v>895</v>
      </c>
      <c r="F54" s="661" t="s">
        <v>883</v>
      </c>
      <c r="G54" s="669"/>
      <c r="H54" s="1024"/>
      <c r="I54" s="669"/>
      <c r="J54" s="1024"/>
      <c r="K54" s="290"/>
      <c r="X54" s="759">
        <v>0</v>
      </c>
    </row>
    <row s="1636" customFormat="1" customHeight="1" ht="11.25">
      <c r="A55" s="2393"/>
      <c r="B55" s="512"/>
      <c r="D55" s="666" t="s">
        <v>907</v>
      </c>
      <c r="E55" s="668" t="s">
        <v>896</v>
      </c>
      <c r="F55" s="661" t="s">
        <v>883</v>
      </c>
      <c r="G55" s="669"/>
      <c r="H55" s="1024"/>
      <c r="I55" s="669"/>
      <c r="J55" s="1024"/>
      <c r="K55" s="290"/>
      <c r="X55" s="759">
        <v>0</v>
      </c>
    </row>
    <row s="1636" customFormat="1" customHeight="1" ht="11.25">
      <c r="A56" s="2393"/>
      <c r="B56" s="512"/>
      <c r="D56" s="666" t="s">
        <v>908</v>
      </c>
      <c r="E56" s="672" t="s">
        <v>898</v>
      </c>
      <c r="F56" s="661" t="s">
        <v>883</v>
      </c>
      <c r="G56" s="669"/>
      <c r="H56" s="1024"/>
      <c r="I56" s="669"/>
      <c r="J56" s="1024"/>
      <c r="K56" s="290"/>
      <c r="X56" s="759">
        <v>0</v>
      </c>
    </row>
    <row s="1636" customFormat="1" customHeight="1" ht="11.25">
      <c r="A57" s="2393"/>
      <c r="B57" s="512"/>
      <c r="D57" s="666" t="s">
        <v>909</v>
      </c>
      <c r="E57" s="672" t="s">
        <v>900</v>
      </c>
      <c r="F57" s="661" t="s">
        <v>883</v>
      </c>
      <c r="G57" s="669"/>
      <c r="H57" s="1024"/>
      <c r="I57" s="669"/>
      <c r="J57" s="1024"/>
      <c r="K57" s="290"/>
      <c r="X57" s="759">
        <v>0</v>
      </c>
    </row>
    <row s="1636" customFormat="1" customHeight="1" ht="11.25">
      <c r="A58" s="2393"/>
      <c r="B58" s="512"/>
      <c r="D58" s="666" t="s">
        <v>910</v>
      </c>
      <c r="E58" s="668" t="s">
        <v>902</v>
      </c>
      <c r="F58" s="661" t="s">
        <v>883</v>
      </c>
      <c r="G58" s="669"/>
      <c r="H58" s="1024"/>
      <c r="I58" s="669"/>
      <c r="J58" s="1024"/>
      <c r="K58" s="290"/>
      <c r="X58" s="759">
        <v>0</v>
      </c>
    </row>
    <row s="1636" customFormat="1" customHeight="1" ht="11.25">
      <c r="A59" s="2393"/>
      <c r="B59" s="512"/>
      <c r="D59" s="666" t="s">
        <v>911</v>
      </c>
      <c r="E59" s="668" t="s">
        <v>904</v>
      </c>
      <c r="F59" s="661" t="s">
        <v>883</v>
      </c>
      <c r="G59" s="669"/>
      <c r="H59" s="1024"/>
      <c r="I59" s="669"/>
      <c r="J59" s="1024"/>
      <c r="K59" s="290"/>
      <c r="X59" s="759">
        <v>0</v>
      </c>
    </row>
    <row s="1636" customFormat="1" customHeight="1" ht="33.75">
      <c r="A60" s="2393"/>
      <c r="B60" s="512"/>
      <c r="D60" s="666" t="s">
        <v>91</v>
      </c>
      <c r="E60" s="667" t="s">
        <v>912</v>
      </c>
      <c r="F60" s="722" t="s">
        <v>583</v>
      </c>
      <c r="G60" s="743"/>
      <c r="H60" s="1024"/>
      <c r="I60" s="743"/>
      <c r="J60" s="1024"/>
      <c r="K60" s="303" t="s">
        <v>913</v>
      </c>
      <c r="X60" s="759">
        <v>0</v>
      </c>
    </row>
    <row s="1636" customFormat="1" customHeight="1" ht="33.75">
      <c r="A61" s="2393"/>
      <c r="B61" s="512"/>
      <c r="D61" s="666" t="s">
        <v>92</v>
      </c>
      <c r="E61" s="667" t="s">
        <v>914</v>
      </c>
      <c r="F61" s="727" t="s">
        <v>844</v>
      </c>
      <c r="G61" s="669"/>
      <c r="H61" s="1024"/>
      <c r="I61" s="669"/>
      <c r="J61" s="1024"/>
      <c r="K61" s="290"/>
      <c r="X61" s="759">
        <v>0</v>
      </c>
    </row>
    <row s="1636" customFormat="1" customHeight="1" ht="22.5">
      <c r="A62" s="2393"/>
      <c r="B62" s="512" t="s">
        <v>613</v>
      </c>
      <c r="D62" s="666" t="s">
        <v>110</v>
      </c>
      <c r="E62" s="667" t="s">
        <v>915</v>
      </c>
      <c r="F62" s="727" t="s">
        <v>315</v>
      </c>
      <c r="G62" s="383"/>
      <c r="H62" s="1024"/>
      <c r="I62" s="383"/>
      <c r="J62" s="1024"/>
      <c r="K62" s="290" t="s">
        <v>656</v>
      </c>
      <c r="X62" s="759">
        <v>0</v>
      </c>
    </row>
    <row s="1636" customFormat="1" customHeight="1" ht="45">
      <c r="A63" s="2393"/>
      <c r="B63" s="512" t="s">
        <v>613</v>
      </c>
      <c r="D63" s="666" t="s">
        <v>916</v>
      </c>
      <c r="E63" s="668" t="s">
        <v>917</v>
      </c>
      <c r="F63" s="722" t="s">
        <v>315</v>
      </c>
      <c r="G63" s="383"/>
      <c r="H63" s="1024"/>
      <c r="I63" s="383"/>
      <c r="J63" s="1024"/>
      <c r="K63" s="290" t="s">
        <v>656</v>
      </c>
      <c r="X63" s="759">
        <v>0</v>
      </c>
    </row>
    <row s="1636" customFormat="1" customHeight="1" ht="11.549999999999999">
      <c r="A64" s="1034"/>
      <c r="B64" s="519"/>
      <c r="D64" s="1035"/>
      <c r="E64" s="1036"/>
      <c r="X64" s="510">
        <v>11</v>
      </c>
    </row>
    <row s="1636" customFormat="1" customHeight="1" ht="22.5" hidden="1">
      <c r="A65" s="2393" t="s">
        <v>918</v>
      </c>
      <c r="B65" s="512"/>
      <c r="D65" s="666">
        <v>1</v>
      </c>
      <c r="E65" s="745" t="s">
        <v>919</v>
      </c>
      <c r="F65" s="741" t="s">
        <v>834</v>
      </c>
      <c r="G65" s="742"/>
      <c r="H65" s="1030"/>
      <c r="I65" s="742"/>
      <c r="J65" s="1030"/>
      <c r="K65" s="302" t="s">
        <v>920</v>
      </c>
      <c r="X65" s="759">
        <v>0</v>
      </c>
    </row>
    <row s="1636" customFormat="1" customHeight="1" ht="56.25" hidden="1">
      <c r="A66" s="2393"/>
      <c r="B66" s="512"/>
      <c r="D66" s="744" t="s">
        <v>108</v>
      </c>
      <c r="E66" s="708" t="s">
        <v>921</v>
      </c>
      <c r="F66" s="661" t="s">
        <v>571</v>
      </c>
      <c r="G66" s="661" t="s">
        <v>571</v>
      </c>
      <c r="H66" s="520"/>
      <c r="I66" s="661" t="s">
        <v>571</v>
      </c>
      <c r="J66" s="520"/>
      <c r="K66" s="290"/>
      <c r="X66" s="759">
        <v>0</v>
      </c>
    </row>
    <row s="1636" customFormat="1" customHeight="1" ht="33.75" hidden="1">
      <c r="A67" s="2393"/>
      <c r="B67" s="512"/>
      <c r="D67" s="744" t="s">
        <v>733</v>
      </c>
      <c r="E67" s="955" t="s">
        <v>922</v>
      </c>
      <c r="F67" s="661" t="s">
        <v>886</v>
      </c>
      <c r="G67" s="728"/>
      <c r="H67" s="520"/>
      <c r="I67" s="728"/>
      <c r="J67" s="520"/>
      <c r="K67" s="290"/>
      <c r="X67" s="759">
        <v>0</v>
      </c>
    </row>
    <row s="1636" customFormat="1" customHeight="1" ht="22.5" hidden="1">
      <c r="A68" s="2393"/>
      <c r="B68" s="512"/>
      <c r="D68" s="744" t="s">
        <v>316</v>
      </c>
      <c r="E68" s="955" t="s">
        <v>923</v>
      </c>
      <c r="F68" s="661" t="s">
        <v>886</v>
      </c>
      <c r="G68" s="728"/>
      <c r="H68" s="520"/>
      <c r="I68" s="728"/>
      <c r="J68" s="520"/>
      <c r="K68" s="290"/>
      <c r="X68" s="759">
        <v>0</v>
      </c>
    </row>
    <row s="1636" customFormat="1" customHeight="1" ht="22.5" hidden="1">
      <c r="A69" s="2393"/>
      <c r="B69" s="512"/>
      <c r="D69" s="744" t="s">
        <v>319</v>
      </c>
      <c r="E69" s="955" t="s">
        <v>924</v>
      </c>
      <c r="F69" s="722" t="s">
        <v>583</v>
      </c>
      <c r="G69" s="743"/>
      <c r="H69" s="520"/>
      <c r="I69" s="743"/>
      <c r="J69" s="520"/>
      <c r="K69" s="290"/>
      <c r="X69" s="759">
        <v>0</v>
      </c>
    </row>
    <row s="1636" customFormat="1" customHeight="1" ht="22.5" hidden="1">
      <c r="A70" s="2393"/>
      <c r="B70" s="512"/>
      <c r="D70" s="744" t="s">
        <v>753</v>
      </c>
      <c r="E70" s="955" t="s">
        <v>925</v>
      </c>
      <c r="F70" s="722" t="s">
        <v>583</v>
      </c>
      <c r="G70" s="743"/>
      <c r="H70" s="520"/>
      <c r="I70" s="743"/>
      <c r="J70" s="520"/>
      <c r="K70" s="290"/>
      <c r="X70" s="759">
        <v>0</v>
      </c>
    </row>
    <row s="1636" customFormat="1" customHeight="1" ht="22.5" hidden="1">
      <c r="A71" s="2393"/>
      <c r="B71" s="512"/>
      <c r="D71" s="666" t="s">
        <v>89</v>
      </c>
      <c r="E71" s="667" t="s">
        <v>926</v>
      </c>
      <c r="F71" s="661" t="s">
        <v>886</v>
      </c>
      <c r="G71" s="558"/>
      <c r="H71" s="1031"/>
      <c r="I71" s="558"/>
      <c r="J71" s="1031"/>
      <c r="K71" s="303"/>
      <c r="X71" s="759">
        <v>0</v>
      </c>
    </row>
    <row s="1636" customFormat="1" customHeight="1" ht="56.25" hidden="1">
      <c r="A72" s="2393"/>
      <c r="B72" s="512"/>
      <c r="D72" s="666" t="s">
        <v>90</v>
      </c>
      <c r="E72" s="667" t="s">
        <v>927</v>
      </c>
      <c r="F72" s="722" t="s">
        <v>583</v>
      </c>
      <c r="G72" s="743"/>
      <c r="H72" s="1024"/>
      <c r="I72" s="743"/>
      <c r="J72" s="1024"/>
      <c r="K72" s="303"/>
      <c r="X72" s="759">
        <v>0</v>
      </c>
    </row>
    <row s="1636" customFormat="1" customHeight="1" ht="33.75" hidden="1">
      <c r="A73" s="2393"/>
      <c r="B73" s="512"/>
      <c r="D73" s="666" t="s">
        <v>109</v>
      </c>
      <c r="E73" s="667" t="s">
        <v>928</v>
      </c>
      <c r="F73" s="727" t="s">
        <v>844</v>
      </c>
      <c r="G73" s="669"/>
      <c r="H73" s="1024"/>
      <c r="I73" s="669"/>
      <c r="J73" s="1024"/>
      <c r="K73" s="290"/>
      <c r="X73" s="759">
        <v>0</v>
      </c>
    </row>
    <row s="1636" customFormat="1" customHeight="1" ht="22.5" hidden="1">
      <c r="A74" s="2393"/>
      <c r="B74" s="512" t="s">
        <v>613</v>
      </c>
      <c r="D74" s="666" t="s">
        <v>91</v>
      </c>
      <c r="E74" s="667" t="s">
        <v>929</v>
      </c>
      <c r="F74" s="727" t="s">
        <v>315</v>
      </c>
      <c r="G74" s="383"/>
      <c r="H74" s="1024"/>
      <c r="I74" s="383"/>
      <c r="J74" s="1024"/>
      <c r="K74" s="290" t="s">
        <v>656</v>
      </c>
      <c r="X74" s="759">
        <v>0</v>
      </c>
    </row>
    <row s="1636" customFormat="1" customHeight="1" ht="45" hidden="1">
      <c r="A75" s="2393"/>
      <c r="B75" s="512" t="s">
        <v>613</v>
      </c>
      <c r="D75" s="666" t="s">
        <v>677</v>
      </c>
      <c r="E75" s="668" t="s">
        <v>930</v>
      </c>
      <c r="F75" s="722" t="s">
        <v>315</v>
      </c>
      <c r="G75" s="383"/>
      <c r="H75" s="1024"/>
      <c r="I75" s="383"/>
      <c r="J75" s="1024"/>
      <c r="K75" s="290" t="s">
        <v>656</v>
      </c>
      <c r="X75" s="759">
        <v>0</v>
      </c>
    </row>
    <row s="1636" customFormat="1" customHeight="1" ht="11.549999999999999">
      <c r="A76" s="1034"/>
      <c r="B76" s="519"/>
      <c r="D76" s="1035"/>
      <c r="E76" s="1036"/>
      <c r="X76" s="510">
        <v>11</v>
      </c>
    </row>
    <row s="1636" customFormat="1" customHeight="1" ht="11.25" hidden="1">
      <c r="A77" s="2393" t="s">
        <v>931</v>
      </c>
      <c r="B77" s="512"/>
      <c r="D77" s="666">
        <v>1</v>
      </c>
      <c r="E77" s="667" t="s">
        <v>932</v>
      </c>
      <c r="F77" s="722" t="s">
        <v>834</v>
      </c>
      <c r="G77" s="725"/>
      <c r="H77" s="1024"/>
      <c r="I77" s="725"/>
      <c r="J77" s="1024"/>
      <c r="K77" s="290" t="s">
        <v>933</v>
      </c>
      <c r="X77" s="759">
        <v>0</v>
      </c>
    </row>
    <row s="1636" customFormat="1" customHeight="1" ht="11.25" hidden="1">
      <c r="A78" s="2393"/>
      <c r="B78" s="512"/>
      <c r="D78" s="666" t="s">
        <v>108</v>
      </c>
      <c r="E78" s="667" t="s">
        <v>934</v>
      </c>
      <c r="F78" s="722" t="s">
        <v>834</v>
      </c>
      <c r="G78" s="725"/>
      <c r="H78" s="1024"/>
      <c r="I78" s="725"/>
      <c r="J78" s="1024"/>
      <c r="K78" s="290" t="s">
        <v>935</v>
      </c>
      <c r="X78" s="759">
        <v>0</v>
      </c>
    </row>
    <row s="1636" customFormat="1" customHeight="1" ht="22.5" hidden="1">
      <c r="A79" s="2393"/>
      <c r="B79" s="512"/>
      <c r="D79" s="666" t="s">
        <v>89</v>
      </c>
      <c r="E79" s="723" t="s">
        <v>936</v>
      </c>
      <c r="F79" s="661" t="s">
        <v>883</v>
      </c>
      <c r="G79" s="725"/>
      <c r="H79" s="1024"/>
      <c r="I79" s="725"/>
      <c r="J79" s="1024"/>
      <c r="K79" s="290" t="s">
        <v>937</v>
      </c>
      <c r="X79" s="759">
        <v>0</v>
      </c>
    </row>
    <row s="1636" customFormat="1" customHeight="1" ht="11.25" hidden="1">
      <c r="A80" s="2393"/>
      <c r="B80" s="512"/>
      <c r="D80" s="666" t="s">
        <v>333</v>
      </c>
      <c r="E80" s="724" t="s">
        <v>938</v>
      </c>
      <c r="F80" s="661" t="s">
        <v>883</v>
      </c>
      <c r="G80" s="725"/>
      <c r="H80" s="1024"/>
      <c r="I80" s="725"/>
      <c r="J80" s="1024"/>
      <c r="K80" s="290"/>
      <c r="X80" s="759">
        <v>0</v>
      </c>
    </row>
    <row s="1636" customFormat="1" customHeight="1" ht="11.25" hidden="1">
      <c r="A81" s="2393"/>
      <c r="B81" s="512"/>
      <c r="D81" s="666" t="s">
        <v>341</v>
      </c>
      <c r="E81" s="724" t="s">
        <v>939</v>
      </c>
      <c r="F81" s="661" t="s">
        <v>883</v>
      </c>
      <c r="G81" s="725"/>
      <c r="H81" s="1024"/>
      <c r="I81" s="725"/>
      <c r="J81" s="1024"/>
      <c r="K81" s="290"/>
      <c r="X81" s="759">
        <v>0</v>
      </c>
    </row>
    <row s="1636" customFormat="1" customHeight="1" ht="11.25" hidden="1">
      <c r="A82" s="2393"/>
      <c r="B82" s="512"/>
      <c r="D82" s="666" t="s">
        <v>343</v>
      </c>
      <c r="E82" s="724" t="s">
        <v>940</v>
      </c>
      <c r="F82" s="661" t="s">
        <v>883</v>
      </c>
      <c r="G82" s="725"/>
      <c r="H82" s="1024"/>
      <c r="I82" s="725"/>
      <c r="J82" s="1024"/>
      <c r="K82" s="290"/>
      <c r="X82" s="759">
        <v>0</v>
      </c>
    </row>
    <row s="1636" customFormat="1" customHeight="1" ht="11.25" hidden="1">
      <c r="A83" s="2393"/>
      <c r="B83" s="512"/>
      <c r="D83" s="666" t="s">
        <v>345</v>
      </c>
      <c r="E83" s="724" t="s">
        <v>941</v>
      </c>
      <c r="F83" s="661" t="s">
        <v>883</v>
      </c>
      <c r="G83" s="725"/>
      <c r="H83" s="1024"/>
      <c r="I83" s="725"/>
      <c r="J83" s="1024"/>
      <c r="K83" s="290"/>
      <c r="X83" s="759">
        <v>0</v>
      </c>
    </row>
    <row s="1636" customFormat="1" customHeight="1" ht="11.25" hidden="1">
      <c r="A84" s="2393"/>
      <c r="B84" s="512"/>
      <c r="D84" s="666" t="s">
        <v>942</v>
      </c>
      <c r="E84" s="724" t="s">
        <v>943</v>
      </c>
      <c r="F84" s="661" t="s">
        <v>883</v>
      </c>
      <c r="G84" s="725"/>
      <c r="H84" s="1024"/>
      <c r="I84" s="725"/>
      <c r="J84" s="1024"/>
      <c r="K84" s="290"/>
      <c r="X84" s="759">
        <v>0</v>
      </c>
    </row>
    <row s="1636" customFormat="1" customHeight="1" ht="11.25" hidden="1">
      <c r="A85" s="2393"/>
      <c r="B85" s="512"/>
      <c r="D85" s="666" t="s">
        <v>944</v>
      </c>
      <c r="E85" s="724" t="s">
        <v>945</v>
      </c>
      <c r="F85" s="661" t="s">
        <v>883</v>
      </c>
      <c r="G85" s="725"/>
      <c r="H85" s="1024"/>
      <c r="I85" s="725"/>
      <c r="J85" s="1024"/>
      <c r="K85" s="290"/>
      <c r="X85" s="759">
        <v>0</v>
      </c>
    </row>
    <row s="1636" customFormat="1" customHeight="1" ht="11.25" hidden="1">
      <c r="A86" s="2393"/>
      <c r="B86" s="512"/>
      <c r="D86" s="666" t="s">
        <v>946</v>
      </c>
      <c r="E86" s="724" t="s">
        <v>947</v>
      </c>
      <c r="F86" s="661" t="s">
        <v>883</v>
      </c>
      <c r="G86" s="725"/>
      <c r="H86" s="1024"/>
      <c r="I86" s="725"/>
      <c r="J86" s="1024"/>
      <c r="K86" s="290"/>
      <c r="X86" s="759">
        <v>0</v>
      </c>
    </row>
    <row s="1636" customFormat="1" customHeight="1" ht="45" hidden="1">
      <c r="A87" s="2393"/>
      <c r="B87" s="512"/>
      <c r="D87" s="666" t="s">
        <v>90</v>
      </c>
      <c r="E87" s="667" t="s">
        <v>948</v>
      </c>
      <c r="F87" s="661" t="s">
        <v>883</v>
      </c>
      <c r="G87" s="725"/>
      <c r="H87" s="1024"/>
      <c r="I87" s="725"/>
      <c r="J87" s="1024"/>
      <c r="K87" s="290" t="s">
        <v>949</v>
      </c>
      <c r="X87" s="759">
        <v>0</v>
      </c>
    </row>
    <row s="1636" customFormat="1" customHeight="1" ht="11.25" hidden="1">
      <c r="A88" s="2393"/>
      <c r="B88" s="512"/>
      <c r="D88" s="666" t="s">
        <v>778</v>
      </c>
      <c r="E88" s="724" t="s">
        <v>938</v>
      </c>
      <c r="F88" s="661" t="s">
        <v>883</v>
      </c>
      <c r="G88" s="725"/>
      <c r="H88" s="1024"/>
      <c r="I88" s="725"/>
      <c r="J88" s="1024"/>
      <c r="K88" s="290"/>
      <c r="X88" s="759">
        <v>0</v>
      </c>
    </row>
    <row s="1636" customFormat="1" customHeight="1" ht="11.25" hidden="1">
      <c r="A89" s="2393"/>
      <c r="B89" s="512"/>
      <c r="D89" s="666" t="s">
        <v>820</v>
      </c>
      <c r="E89" s="724" t="s">
        <v>939</v>
      </c>
      <c r="F89" s="661" t="s">
        <v>883</v>
      </c>
      <c r="G89" s="725"/>
      <c r="H89" s="1024"/>
      <c r="I89" s="725"/>
      <c r="J89" s="1024"/>
      <c r="K89" s="290"/>
      <c r="X89" s="759">
        <v>0</v>
      </c>
    </row>
    <row s="1636" customFormat="1" customHeight="1" ht="11.25" hidden="1">
      <c r="A90" s="2393"/>
      <c r="B90" s="512"/>
      <c r="D90" s="666" t="s">
        <v>823</v>
      </c>
      <c r="E90" s="724" t="s">
        <v>940</v>
      </c>
      <c r="F90" s="661" t="s">
        <v>883</v>
      </c>
      <c r="G90" s="725"/>
      <c r="H90" s="1024"/>
      <c r="I90" s="725"/>
      <c r="J90" s="1024"/>
      <c r="K90" s="290"/>
      <c r="X90" s="759">
        <v>0</v>
      </c>
    </row>
    <row s="1636" customFormat="1" customHeight="1" ht="11.25" hidden="1">
      <c r="A91" s="2393"/>
      <c r="B91" s="512"/>
      <c r="D91" s="666" t="s">
        <v>901</v>
      </c>
      <c r="E91" s="724" t="s">
        <v>941</v>
      </c>
      <c r="F91" s="661" t="s">
        <v>883</v>
      </c>
      <c r="G91" s="725"/>
      <c r="H91" s="1024"/>
      <c r="I91" s="725"/>
      <c r="J91" s="1024"/>
      <c r="K91" s="290"/>
      <c r="X91" s="759">
        <v>0</v>
      </c>
    </row>
    <row s="1636" customFormat="1" customHeight="1" ht="11.25" hidden="1">
      <c r="A92" s="2393"/>
      <c r="B92" s="512"/>
      <c r="D92" s="666" t="s">
        <v>903</v>
      </c>
      <c r="E92" s="724" t="s">
        <v>943</v>
      </c>
      <c r="F92" s="661" t="s">
        <v>883</v>
      </c>
      <c r="G92" s="725"/>
      <c r="H92" s="1024"/>
      <c r="I92" s="725"/>
      <c r="J92" s="1024"/>
      <c r="K92" s="290"/>
      <c r="X92" s="759">
        <v>0</v>
      </c>
    </row>
    <row s="1636" customFormat="1" customHeight="1" ht="11.25" hidden="1">
      <c r="A93" s="2393"/>
      <c r="B93" s="512"/>
      <c r="D93" s="666" t="s">
        <v>950</v>
      </c>
      <c r="E93" s="724" t="s">
        <v>945</v>
      </c>
      <c r="F93" s="661" t="s">
        <v>883</v>
      </c>
      <c r="G93" s="725"/>
      <c r="H93" s="1024"/>
      <c r="I93" s="725"/>
      <c r="J93" s="1024"/>
      <c r="K93" s="290"/>
      <c r="X93" s="759">
        <v>0</v>
      </c>
    </row>
    <row s="1636" customFormat="1" customHeight="1" ht="11.25" hidden="1">
      <c r="A94" s="2393"/>
      <c r="B94" s="512"/>
      <c r="D94" s="666" t="s">
        <v>951</v>
      </c>
      <c r="E94" s="724" t="s">
        <v>947</v>
      </c>
      <c r="F94" s="661" t="s">
        <v>883</v>
      </c>
      <c r="G94" s="725"/>
      <c r="H94" s="1024"/>
      <c r="I94" s="725"/>
      <c r="J94" s="1024"/>
      <c r="K94" s="290"/>
      <c r="X94" s="759">
        <v>0</v>
      </c>
    </row>
    <row s="1636" customFormat="1" customHeight="1" ht="24.75" hidden="1">
      <c r="A95" s="2393"/>
      <c r="B95" s="512"/>
      <c r="D95" s="666" t="s">
        <v>109</v>
      </c>
      <c r="E95" s="667" t="s">
        <v>952</v>
      </c>
      <c r="F95" s="726" t="s">
        <v>583</v>
      </c>
      <c r="G95" s="728"/>
      <c r="H95" s="1024"/>
      <c r="I95" s="728"/>
      <c r="J95" s="1024"/>
      <c r="K95" s="290" t="s">
        <v>953</v>
      </c>
      <c r="X95" s="759">
        <v>0</v>
      </c>
    </row>
    <row s="1636" customFormat="1" customHeight="1" ht="33.75" hidden="1">
      <c r="A96" s="2393"/>
      <c r="B96" s="512"/>
      <c r="D96" s="666" t="s">
        <v>91</v>
      </c>
      <c r="E96" s="667" t="s">
        <v>954</v>
      </c>
      <c r="F96" s="727" t="s">
        <v>844</v>
      </c>
      <c r="G96" s="729"/>
      <c r="H96" s="1024"/>
      <c r="I96" s="729"/>
      <c r="J96" s="1024"/>
      <c r="K96" s="290"/>
      <c r="X96" s="759">
        <v>0</v>
      </c>
    </row>
    <row s="1636" customFormat="1" customHeight="1" ht="22.5" hidden="1">
      <c r="A97" s="2393"/>
      <c r="B97" s="512" t="s">
        <v>613</v>
      </c>
      <c r="D97" s="666" t="s">
        <v>92</v>
      </c>
      <c r="E97" s="667" t="s">
        <v>955</v>
      </c>
      <c r="F97" s="727" t="s">
        <v>315</v>
      </c>
      <c r="G97" s="386"/>
      <c r="H97" s="1024"/>
      <c r="I97" s="386"/>
      <c r="J97" s="1024"/>
      <c r="K97" s="290" t="s">
        <v>656</v>
      </c>
      <c r="X97" s="759">
        <v>0</v>
      </c>
    </row>
    <row s="1636" customFormat="1" customHeight="1" ht="45" hidden="1">
      <c r="A98" s="2393"/>
      <c r="B98" s="512" t="s">
        <v>613</v>
      </c>
      <c r="D98" s="666" t="s">
        <v>956</v>
      </c>
      <c r="E98" s="668" t="s">
        <v>957</v>
      </c>
      <c r="F98" s="722" t="s">
        <v>315</v>
      </c>
      <c r="G98" s="386"/>
      <c r="H98" s="1024"/>
      <c r="I98" s="386"/>
      <c r="J98" s="1024"/>
      <c r="K98" s="290" t="s">
        <v>656</v>
      </c>
      <c r="X98" s="759">
        <v>0</v>
      </c>
    </row>
    <row s="1636" customFormat="1" customHeight="1" ht="95.25" hidden="1">
      <c r="A99" s="2393"/>
      <c r="B99" s="512" t="s">
        <v>613</v>
      </c>
      <c r="D99" s="666" t="s">
        <v>110</v>
      </c>
      <c r="E99" s="667" t="s">
        <v>958</v>
      </c>
      <c r="F99" s="722" t="s">
        <v>315</v>
      </c>
      <c r="G99" s="386"/>
      <c r="H99" s="1024"/>
      <c r="I99" s="386"/>
      <c r="J99" s="1024"/>
      <c r="K99" s="290" t="s">
        <v>656</v>
      </c>
      <c r="X99" s="759">
        <v>0</v>
      </c>
    </row>
    <row s="1636" customFormat="1" customHeight="1" ht="22.5" hidden="1">
      <c r="A100" s="2393"/>
      <c r="B100" s="512" t="s">
        <v>613</v>
      </c>
      <c r="D100" s="666" t="s">
        <v>146</v>
      </c>
      <c r="E100" s="667" t="s">
        <v>959</v>
      </c>
      <c r="F100" s="722" t="s">
        <v>315</v>
      </c>
      <c r="G100" s="386"/>
      <c r="H100" s="1024"/>
      <c r="I100" s="386"/>
      <c r="J100" s="1024"/>
      <c r="K100" s="290" t="s">
        <v>656</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64B61-EAF7-D32A-7D61-7BEDCE4F63F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98</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98</v>
      </c>
      <c r="E13" s="2110"/>
      <c r="F13" s="2113" t="s">
        <v>65</v>
      </c>
      <c r="G13" s="2114"/>
      <c r="H13" s="2115">
        <v>1</v>
      </c>
      <c r="I13" s="2106" t="str">
        <f>IF(U13="","",INDEX(TERRITORY_MR_LIST,MATCH(U13,TERRITORY_LIST_ID,0)))</f>
        <v/>
      </c>
      <c r="J13" s="2108" t="s">
        <v>19</v>
      </c>
      <c r="K13" s="603"/>
      <c r="L13" s="528" t="s">
        <v>98</v>
      </c>
      <c r="M13" s="604" t="s">
        <v>28</v>
      </c>
      <c r="N13" s="813"/>
      <c r="O13" s="1417" t="s">
        <v>115</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119</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0A6BC-3253-18CE-6912-D70EB796F3F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252</v>
      </c>
      <c r="D3" s="690" t="str">
        <f>B3&amp;".1"</f>
        <v>.1</v>
      </c>
      <c r="E3" s="691" t="s">
        <v>960</v>
      </c>
      <c r="F3" s="692" t="s">
        <v>315</v>
      </c>
      <c r="G3" s="687"/>
      <c r="H3" s="402"/>
      <c r="I3" s="687"/>
      <c r="J3" s="402"/>
      <c r="K3" s="290" t="s">
        <v>961</v>
      </c>
      <c r="V3" s="506">
        <v>0</v>
      </c>
    </row>
    <row customHeight="1" ht="15" hidden="1">
      <c r="A4" s="506"/>
      <c r="B4" s="2398"/>
      <c r="C4" s="2399"/>
      <c r="D4" s="690" t="str">
        <f>B3&amp;".2"</f>
        <v>.2</v>
      </c>
      <c r="E4" s="691" t="s">
        <v>962</v>
      </c>
      <c r="F4" s="692" t="s">
        <v>315</v>
      </c>
      <c r="G4" s="1739" t="s">
        <v>28</v>
      </c>
      <c r="H4" s="402"/>
      <c r="I4" s="1739" t="s">
        <v>28</v>
      </c>
      <c r="J4" s="402"/>
      <c r="K4" s="290" t="s">
        <v>963</v>
      </c>
      <c r="V4" s="506">
        <v>0</v>
      </c>
    </row>
    <row s="1367" customFormat="1" customHeight="1" ht="15" hidden="1">
      <c r="C5" s="673"/>
      <c r="U5" s="421"/>
      <c r="V5" s="418">
        <v>0</v>
      </c>
    </row>
    <row customHeight="1" ht="22.5" hidden="1">
      <c r="A6" s="506"/>
      <c r="B6" s="2398"/>
      <c r="C6" s="2399" t="s">
        <v>252</v>
      </c>
      <c r="D6" s="690" t="str">
        <f>B6&amp;".1"</f>
        <v>.1</v>
      </c>
      <c r="E6" s="691" t="s">
        <v>964</v>
      </c>
      <c r="F6" s="692" t="s">
        <v>315</v>
      </c>
      <c r="G6" s="687"/>
      <c r="H6" s="402"/>
      <c r="I6" s="687"/>
      <c r="J6" s="402"/>
      <c r="K6" s="290" t="s">
        <v>965</v>
      </c>
      <c r="V6" s="506">
        <v>0</v>
      </c>
    </row>
    <row customHeight="1" ht="15" hidden="1">
      <c r="A7" s="506"/>
      <c r="B7" s="2398"/>
      <c r="C7" s="2399"/>
      <c r="D7" s="690" t="str">
        <f>B6&amp;".2"</f>
        <v>.2</v>
      </c>
      <c r="E7" s="691" t="s">
        <v>962</v>
      </c>
      <c r="F7" s="692" t="s">
        <v>315</v>
      </c>
      <c r="G7" s="1739" t="s">
        <v>28</v>
      </c>
      <c r="H7" s="402"/>
      <c r="I7" s="1739" t="s">
        <v>28</v>
      </c>
      <c r="J7" s="402"/>
      <c r="K7" s="290" t="s">
        <v>963</v>
      </c>
      <c r="V7" s="506">
        <v>0</v>
      </c>
    </row>
    <row s="1367" customFormat="1" customHeight="1" ht="15" hidden="1">
      <c r="C8" s="673"/>
      <c r="U8" s="421"/>
      <c r="V8" s="418">
        <v>0</v>
      </c>
    </row>
    <row customHeight="1" ht="22.5" hidden="1">
      <c r="A9" s="506"/>
      <c r="B9" s="2398"/>
      <c r="C9" s="2399" t="s">
        <v>252</v>
      </c>
      <c r="D9" s="690" t="str">
        <f>B9&amp;".1"</f>
        <v>.1</v>
      </c>
      <c r="E9" s="691" t="s">
        <v>966</v>
      </c>
      <c r="F9" s="692" t="s">
        <v>315</v>
      </c>
      <c r="G9" s="698" t="s">
        <v>28</v>
      </c>
      <c r="H9" s="402" t="s">
        <v>28</v>
      </c>
      <c r="I9" s="698" t="s">
        <v>28</v>
      </c>
      <c r="J9" s="402" t="s">
        <v>28</v>
      </c>
      <c r="K9" s="290"/>
      <c r="V9" s="506">
        <v>0</v>
      </c>
    </row>
    <row customHeight="1" ht="15" hidden="1">
      <c r="A10" s="506"/>
      <c r="B10" s="2398"/>
      <c r="C10" s="2399"/>
      <c r="D10" s="690" t="str">
        <f>B9&amp;".2"</f>
        <v>.2</v>
      </c>
      <c r="E10" s="691" t="s">
        <v>967</v>
      </c>
      <c r="F10" s="692" t="s">
        <v>315</v>
      </c>
      <c r="G10" s="1733" t="s">
        <v>28</v>
      </c>
      <c r="H10" s="402" t="s">
        <v>28</v>
      </c>
      <c r="I10" s="1733" t="s">
        <v>28</v>
      </c>
      <c r="J10" s="402" t="s">
        <v>28</v>
      </c>
      <c r="K10" s="290" t="s">
        <v>968</v>
      </c>
      <c r="V10" s="506">
        <v>0</v>
      </c>
    </row>
    <row customHeight="1" ht="15" hidden="1">
      <c r="A11" s="506"/>
      <c r="B11" s="2398"/>
      <c r="C11" s="2399"/>
      <c r="D11" s="690" t="str">
        <f>B9&amp;".3"</f>
        <v>.3</v>
      </c>
      <c r="E11" s="691" t="s">
        <v>969</v>
      </c>
      <c r="F11" s="692" t="s">
        <v>315</v>
      </c>
      <c r="G11" s="1733" t="s">
        <v>28</v>
      </c>
      <c r="H11" s="402" t="s">
        <v>28</v>
      </c>
      <c r="I11" s="1733" t="s">
        <v>28</v>
      </c>
      <c r="J11" s="402" t="s">
        <v>28</v>
      </c>
      <c r="K11" s="290" t="s">
        <v>970</v>
      </c>
      <c r="V11" s="506">
        <v>0</v>
      </c>
    </row>
    <row s="1367" customFormat="1" customHeight="1" ht="15" hidden="1">
      <c r="C12" s="673"/>
      <c r="U12" s="421"/>
      <c r="V12" s="418">
        <v>0</v>
      </c>
    </row>
    <row customHeight="1" ht="33.75" hidden="1">
      <c r="A13" s="506"/>
      <c r="B13" s="2398"/>
      <c r="C13" s="2399" t="s">
        <v>252</v>
      </c>
      <c r="D13" s="690" t="str">
        <f>B13&amp;".1"</f>
        <v>.1</v>
      </c>
      <c r="E13" s="691" t="s">
        <v>971</v>
      </c>
      <c r="F13" s="692" t="s">
        <v>315</v>
      </c>
      <c r="G13" s="698" t="s">
        <v>28</v>
      </c>
      <c r="H13" s="402" t="s">
        <v>28</v>
      </c>
      <c r="I13" s="698" t="s">
        <v>28</v>
      </c>
      <c r="J13" s="402" t="s">
        <v>28</v>
      </c>
      <c r="K13" s="290" t="s">
        <v>972</v>
      </c>
      <c r="V13" s="506">
        <v>0</v>
      </c>
    </row>
    <row customHeight="1" ht="15" hidden="1">
      <c r="B14" s="2398"/>
      <c r="C14" s="2399"/>
      <c r="D14" s="690" t="str">
        <f>B13&amp;".2"</f>
        <v>.2</v>
      </c>
      <c r="E14" s="691" t="s">
        <v>973</v>
      </c>
      <c r="F14" s="692" t="s">
        <v>315</v>
      </c>
      <c r="G14" s="1733" t="s">
        <v>28</v>
      </c>
      <c r="H14" s="402" t="s">
        <v>28</v>
      </c>
      <c r="I14" s="1733" t="s">
        <v>28</v>
      </c>
      <c r="J14" s="402" t="s">
        <v>28</v>
      </c>
      <c r="K14" s="290" t="s">
        <v>974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589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590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87</v>
      </c>
      <c r="E30" s="761" t="s">
        <v>311</v>
      </c>
      <c r="F30" s="761" t="s">
        <v>591</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975</v>
      </c>
      <c r="C32" s="527"/>
      <c r="D32" s="693">
        <v>1</v>
      </c>
      <c r="E32" s="694" t="s">
        <v>976</v>
      </c>
      <c r="F32" s="692" t="s">
        <v>315</v>
      </c>
      <c r="G32" s="814" t="s">
        <v>315</v>
      </c>
      <c r="H32" s="814" t="s">
        <v>315</v>
      </c>
      <c r="I32" s="692" t="s">
        <v>315</v>
      </c>
      <c r="J32" s="692" t="s">
        <v>315</v>
      </c>
      <c r="K32" s="290"/>
      <c r="V32" s="506">
        <v>23</v>
      </c>
    </row>
    <row customHeight="1" ht="11.549999999999999">
      <c r="A33" s="506"/>
      <c r="C33" s="506"/>
      <c r="D33" s="348"/>
      <c r="E33" s="581" t="s">
        <v>611</v>
      </c>
      <c r="F33" s="573"/>
      <c r="G33" s="573"/>
      <c r="H33" s="573"/>
      <c r="I33" s="573"/>
      <c r="J33" s="573"/>
      <c r="K33" s="574"/>
      <c r="U33" s="506"/>
      <c r="V33" s="506">
        <v>11</v>
      </c>
    </row>
    <row customHeight="1" ht="24">
      <c r="A34" s="506"/>
      <c r="B34" s="582" t="s">
        <v>661</v>
      </c>
      <c r="C34" s="527"/>
      <c r="D34" s="693">
        <v>2</v>
      </c>
      <c r="E34" s="694" t="s">
        <v>977</v>
      </c>
      <c r="F34" s="821" t="s">
        <v>315</v>
      </c>
      <c r="G34" s="821" t="s">
        <v>315</v>
      </c>
      <c r="H34" s="821" t="s">
        <v>315</v>
      </c>
      <c r="I34" s="692"/>
      <c r="J34" s="692"/>
      <c r="K34" s="290"/>
      <c r="V34" s="506">
        <v>23</v>
      </c>
    </row>
    <row customHeight="1" ht="11.549999999999999">
      <c r="A35" s="506"/>
      <c r="C35" s="506"/>
      <c r="D35" s="348"/>
      <c r="E35" s="581" t="s">
        <v>978</v>
      </c>
      <c r="F35" s="573"/>
      <c r="G35" s="695"/>
      <c r="H35" s="573"/>
      <c r="I35" s="695"/>
      <c r="J35" s="573"/>
      <c r="K35" s="574"/>
      <c r="U35" s="506"/>
      <c r="V35" s="506">
        <v>11</v>
      </c>
    </row>
    <row customHeight="1" ht="71.25">
      <c r="A36" s="506"/>
      <c r="B36" s="506" t="s">
        <v>979</v>
      </c>
      <c r="C36" s="527"/>
      <c r="D36" s="693">
        <v>3</v>
      </c>
      <c r="E36" s="694" t="s">
        <v>980</v>
      </c>
      <c r="F36" s="696" t="s">
        <v>315</v>
      </c>
      <c r="G36" s="815" t="s">
        <v>981</v>
      </c>
      <c r="H36" s="814" t="s">
        <v>315</v>
      </c>
      <c r="I36" s="525" t="s">
        <v>981</v>
      </c>
      <c r="J36" s="692" t="s">
        <v>315</v>
      </c>
      <c r="K36" s="290" t="s">
        <v>982</v>
      </c>
      <c r="V36" s="506">
        <v>68</v>
      </c>
    </row>
    <row customHeight="1" ht="11.549999999999999">
      <c r="A37" s="506"/>
      <c r="C37" s="506"/>
      <c r="D37" s="348"/>
      <c r="E37" s="581" t="s">
        <v>983</v>
      </c>
      <c r="F37" s="573"/>
      <c r="G37" s="695"/>
      <c r="H37" s="695"/>
      <c r="I37" s="695"/>
      <c r="J37" s="695"/>
      <c r="K37" s="574"/>
      <c r="U37" s="506"/>
      <c r="V37" s="506">
        <v>11</v>
      </c>
    </row>
    <row customHeight="1" ht="71.25">
      <c r="A38" s="506"/>
      <c r="B38" s="506" t="s">
        <v>984</v>
      </c>
      <c r="C38" s="527"/>
      <c r="D38" s="693">
        <v>4</v>
      </c>
      <c r="E38" s="694" t="s">
        <v>985</v>
      </c>
      <c r="F38" s="696" t="s">
        <v>315</v>
      </c>
      <c r="G38" s="815" t="s">
        <v>981</v>
      </c>
      <c r="H38" s="816" t="s">
        <v>315</v>
      </c>
      <c r="I38" s="525" t="s">
        <v>981</v>
      </c>
      <c r="J38" s="522" t="s">
        <v>315</v>
      </c>
      <c r="K38" s="680" t="s">
        <v>986</v>
      </c>
      <c r="V38" s="506">
        <v>68</v>
      </c>
    </row>
    <row customHeight="1" ht="11.549999999999999">
      <c r="A39" s="506"/>
      <c r="C39" s="506"/>
      <c r="D39" s="348"/>
      <c r="E39" s="581" t="s">
        <v>987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A36B3-1CB1-5857-97B3-ECD38496A56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988</v>
      </c>
      <c r="H9" s="2176" t="s">
        <v>989</v>
      </c>
      <c r="I9" s="2128" t="s">
        <v>990</v>
      </c>
      <c r="J9" s="2128" t="s">
        <v>991</v>
      </c>
      <c r="K9" s="2128" t="s">
        <v>992</v>
      </c>
      <c r="L9" s="2128" t="s">
        <v>993</v>
      </c>
      <c r="M9" s="2128" t="s">
        <v>994</v>
      </c>
      <c r="N9" s="2210" t="s">
        <v>995</v>
      </c>
      <c r="O9" s="2210"/>
      <c r="P9" s="2210"/>
      <c r="Q9" s="2400" t="s">
        <v>996</v>
      </c>
      <c r="R9" s="2401"/>
      <c r="S9" s="2401"/>
      <c r="T9" s="2402"/>
      <c r="U9" s="2400" t="s">
        <v>997</v>
      </c>
      <c r="V9" s="2401"/>
      <c r="W9" s="2401"/>
      <c r="X9" s="2402"/>
      <c r="Y9" s="2102" t="s">
        <v>998</v>
      </c>
      <c r="Z9" s="2103"/>
      <c r="AA9" s="2103"/>
      <c r="AB9" s="2104"/>
      <c r="AE9" s="759">
        <v>41</v>
      </c>
    </row>
    <row customHeight="1" ht="43.050000000000004">
      <c r="A10" s="906"/>
      <c r="B10" s="906"/>
      <c r="C10" s="906"/>
      <c r="F10" s="2176"/>
      <c r="G10" s="2176"/>
      <c r="H10" s="2233"/>
      <c r="I10" s="2176"/>
      <c r="J10" s="2176"/>
      <c r="K10" s="2176"/>
      <c r="L10" s="2176"/>
      <c r="M10" s="2176"/>
      <c r="N10" s="904" t="s">
        <v>999</v>
      </c>
      <c r="O10" s="904" t="s">
        <v>1000</v>
      </c>
      <c r="P10" s="905" t="s">
        <v>1001</v>
      </c>
      <c r="Q10" s="916" t="s">
        <v>88</v>
      </c>
      <c r="R10" s="916" t="s">
        <v>1002</v>
      </c>
      <c r="S10" s="916" t="s">
        <v>1003</v>
      </c>
      <c r="T10" s="917" t="s">
        <v>1004</v>
      </c>
      <c r="U10" s="916" t="s">
        <v>88</v>
      </c>
      <c r="V10" s="916" t="s">
        <v>1005</v>
      </c>
      <c r="W10" s="916" t="s">
        <v>1003</v>
      </c>
      <c r="X10" s="917" t="s">
        <v>1004</v>
      </c>
      <c r="Y10" s="302" t="s">
        <v>1006</v>
      </c>
      <c r="Z10" s="2102" t="s">
        <v>87</v>
      </c>
      <c r="AA10" s="2104"/>
      <c r="AB10" s="1050" t="s">
        <v>1007</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EE338-3DC8-4337-D992-C1E2CBD3905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1010</v>
      </c>
      <c r="G9" s="2410" t="s">
        <v>1011</v>
      </c>
      <c r="H9" s="2411"/>
      <c r="I9" s="2128" t="s">
        <v>1012</v>
      </c>
      <c r="J9" s="2128"/>
      <c r="K9" s="2128" t="s">
        <v>1013</v>
      </c>
      <c r="L9" s="2128"/>
      <c r="M9" s="2128"/>
      <c r="N9" s="2128"/>
      <c r="O9" s="2128"/>
      <c r="P9" s="2128"/>
      <c r="Q9" s="2128"/>
      <c r="R9" s="2128"/>
      <c r="S9" s="2128"/>
      <c r="T9" s="2128"/>
      <c r="U9" s="2128"/>
      <c r="V9" s="2128"/>
      <c r="W9" s="2128"/>
      <c r="X9" s="2128"/>
      <c r="Y9" s="2128"/>
      <c r="Z9" s="2193" t="s">
        <v>1014</v>
      </c>
      <c r="AA9" s="2194"/>
      <c r="AB9" s="2128" t="s">
        <v>1015</v>
      </c>
      <c r="AC9" s="2128"/>
      <c r="AD9" s="2128"/>
      <c r="AE9" s="2128"/>
      <c r="AF9" s="2176" t="s">
        <v>1016</v>
      </c>
      <c r="AG9" s="2128" t="s">
        <v>1017</v>
      </c>
      <c r="AH9" s="2128"/>
      <c r="AI9" s="2176" t="s">
        <v>1018</v>
      </c>
      <c r="AJ9" s="2128" t="s">
        <v>1019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1020</v>
      </c>
      <c r="L10" s="2102" t="s">
        <v>1021</v>
      </c>
      <c r="M10" s="2104"/>
      <c r="N10" s="2128" t="s">
        <v>1022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1023</v>
      </c>
      <c r="M11" s="2176" t="s">
        <v>1024</v>
      </c>
      <c r="N11" s="2128" t="s">
        <v>1025</v>
      </c>
      <c r="O11" s="2128"/>
      <c r="P11" s="2419" t="s">
        <v>1006</v>
      </c>
      <c r="Q11" s="2419" t="s">
        <v>1026</v>
      </c>
      <c r="R11" s="2419" t="s">
        <v>1027</v>
      </c>
      <c r="S11" s="2419" t="s">
        <v>1028</v>
      </c>
      <c r="T11" s="2419"/>
      <c r="U11" s="2419"/>
      <c r="V11" s="2419"/>
      <c r="W11" s="2419"/>
      <c r="X11" s="2419"/>
      <c r="Y11" s="2419"/>
      <c r="Z11" s="2195"/>
      <c r="AA11" s="2196"/>
      <c r="AB11" s="2128" t="s">
        <v>1029</v>
      </c>
      <c r="AC11" s="2128"/>
      <c r="AD11" s="2102" t="s">
        <v>1030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1031</v>
      </c>
      <c r="K12" s="2128"/>
      <c r="L12" s="2233"/>
      <c r="M12" s="2233"/>
      <c r="N12" s="2128"/>
      <c r="O12" s="2128"/>
      <c r="P12" s="2419"/>
      <c r="Q12" s="2419"/>
      <c r="R12" s="2419"/>
      <c r="S12" s="1135" t="s">
        <v>85</v>
      </c>
      <c r="T12" s="1135" t="s">
        <v>86</v>
      </c>
      <c r="U12" s="1135" t="s">
        <v>84</v>
      </c>
      <c r="V12" s="1135" t="s">
        <v>1032</v>
      </c>
      <c r="W12" s="1135" t="s">
        <v>84</v>
      </c>
      <c r="X12" s="1135" t="s">
        <v>1033</v>
      </c>
      <c r="Y12" s="1135" t="s">
        <v>1034</v>
      </c>
      <c r="Z12" s="2201"/>
      <c r="AA12" s="2202"/>
      <c r="AB12" s="1142" t="s">
        <v>1035</v>
      </c>
      <c r="AC12" s="1142" t="s">
        <v>1036</v>
      </c>
      <c r="AD12" s="1142" t="s">
        <v>1035</v>
      </c>
      <c r="AE12" s="1142" t="s">
        <v>1036</v>
      </c>
      <c r="AF12" s="2233"/>
      <c r="AG12" s="1155" t="s">
        <v>1037</v>
      </c>
      <c r="AH12" s="1155" t="s">
        <v>1038</v>
      </c>
      <c r="AI12" s="2233"/>
      <c r="AJ12" s="1155" t="s">
        <v>1037</v>
      </c>
      <c r="AK12" s="1155" t="s">
        <v>1038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B56F4-8749-BB0C-3DDE-0A715EB914D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1040</v>
      </c>
      <c r="H10" s="2427" t="s">
        <v>1041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1043</v>
      </c>
      <c r="G14" s="2422" t="s">
        <v>1044</v>
      </c>
      <c r="H14" s="2422"/>
      <c r="I14" s="2422"/>
      <c r="J14" s="2422"/>
      <c r="K14" s="1235"/>
      <c r="W14" s="1156">
        <v>11</v>
      </c>
    </row>
    <row customHeight="1" ht="11.549999999999999">
      <c r="F15" s="1231">
        <v>1</v>
      </c>
      <c r="G15" s="691" t="s">
        <v>1045</v>
      </c>
      <c r="H15" s="1237">
        <f>SUM(I15:J15)</f>
        <v>0</v>
      </c>
      <c r="I15" s="1237">
        <f>SUM(I16:I27)</f>
        <v>0</v>
      </c>
      <c r="J15" s="1226"/>
      <c r="K15" s="1235"/>
      <c r="W15" s="1156">
        <v>11</v>
      </c>
    </row>
    <row customHeight="1" ht="24">
      <c r="F16" s="1231" t="s">
        <v>1046</v>
      </c>
      <c r="G16" s="1238" t="s">
        <v>1047</v>
      </c>
      <c r="H16" s="1237">
        <f>SUM(I16:J16)</f>
        <v>0</v>
      </c>
      <c r="I16" s="1236"/>
      <c r="J16" s="1226"/>
      <c r="K16" s="1235"/>
      <c r="W16" s="1156">
        <v>23</v>
      </c>
    </row>
    <row customHeight="1" ht="24">
      <c r="F17" s="1231" t="s">
        <v>1048</v>
      </c>
      <c r="G17" s="1238" t="s">
        <v>1049</v>
      </c>
      <c r="H17" s="1237">
        <f>SUM(I17:J17)</f>
        <v>0</v>
      </c>
      <c r="I17" s="1236"/>
      <c r="J17" s="1226"/>
      <c r="K17" s="1235"/>
      <c r="W17" s="1156">
        <v>23</v>
      </c>
    </row>
    <row customHeight="1" ht="35.699999999999996">
      <c r="F18" s="1231" t="s">
        <v>1050</v>
      </c>
      <c r="G18" s="1238" t="s">
        <v>1051</v>
      </c>
      <c r="H18" s="1237">
        <f>SUM(I18:J18)</f>
        <v>0</v>
      </c>
      <c r="I18" s="1236"/>
      <c r="J18" s="1226"/>
      <c r="K18" s="1235"/>
      <c r="W18" s="1156">
        <v>34</v>
      </c>
    </row>
    <row customHeight="1" ht="35.699999999999996">
      <c r="F19" s="1231" t="s">
        <v>1052</v>
      </c>
      <c r="G19" s="1238" t="s">
        <v>1053</v>
      </c>
      <c r="H19" s="1237">
        <f>SUM(I19:J19)</f>
        <v>0</v>
      </c>
      <c r="I19" s="1236"/>
      <c r="J19" s="1226"/>
      <c r="K19" s="1235"/>
      <c r="W19" s="1156">
        <v>34</v>
      </c>
    </row>
    <row customHeight="1" ht="48.29999999999999">
      <c r="F20" s="1231" t="s">
        <v>1054</v>
      </c>
      <c r="G20" s="1238" t="s">
        <v>1055</v>
      </c>
      <c r="H20" s="1237">
        <f>SUM(I20:J20)</f>
        <v>0</v>
      </c>
      <c r="I20" s="1236"/>
      <c r="J20" s="1226"/>
      <c r="K20" s="1235"/>
      <c r="W20" s="1156">
        <v>46</v>
      </c>
    </row>
    <row customHeight="1" ht="35.699999999999996">
      <c r="F21" s="1231" t="s">
        <v>1056</v>
      </c>
      <c r="G21" s="1238" t="s">
        <v>1057</v>
      </c>
      <c r="H21" s="1237">
        <f>SUM(I21:J21)</f>
        <v>0</v>
      </c>
      <c r="I21" s="1236"/>
      <c r="J21" s="1226"/>
      <c r="K21" s="1235"/>
      <c r="W21" s="1156">
        <v>34</v>
      </c>
    </row>
    <row customHeight="1" ht="35.699999999999996">
      <c r="F22" s="1231" t="s">
        <v>1058</v>
      </c>
      <c r="G22" s="1238" t="s">
        <v>1059</v>
      </c>
      <c r="H22" s="1237">
        <f>SUM(I22:J22)</f>
        <v>0</v>
      </c>
      <c r="I22" s="1236"/>
      <c r="J22" s="1226"/>
      <c r="K22" s="1235"/>
      <c r="W22" s="1156">
        <v>34</v>
      </c>
    </row>
    <row customHeight="1" ht="24">
      <c r="F23" s="1231" t="s">
        <v>1060</v>
      </c>
      <c r="G23" s="1238" t="s">
        <v>1061</v>
      </c>
      <c r="H23" s="1237">
        <f>SUM(I23:J23)</f>
        <v>0</v>
      </c>
      <c r="I23" s="1236"/>
      <c r="J23" s="1226"/>
      <c r="K23" s="1235"/>
      <c r="W23" s="1156">
        <v>23</v>
      </c>
    </row>
    <row customHeight="1" ht="24">
      <c r="F24" s="1231" t="s">
        <v>1062</v>
      </c>
      <c r="G24" s="1238" t="s">
        <v>1063</v>
      </c>
      <c r="H24" s="1237">
        <f>SUM(I24:J24)</f>
        <v>0</v>
      </c>
      <c r="I24" s="1236"/>
      <c r="J24" s="1226"/>
      <c r="K24" s="1235"/>
      <c r="W24" s="1156">
        <v>23</v>
      </c>
    </row>
    <row customHeight="1" ht="35.699999999999996">
      <c r="F25" s="1231" t="s">
        <v>1064</v>
      </c>
      <c r="G25" s="1238" t="s">
        <v>1065</v>
      </c>
      <c r="H25" s="1237">
        <f>SUM(I25:J25)</f>
        <v>0</v>
      </c>
      <c r="I25" s="1236"/>
      <c r="J25" s="1226"/>
      <c r="K25" s="1235"/>
      <c r="W25" s="1156">
        <v>34</v>
      </c>
    </row>
    <row customHeight="1" ht="35.699999999999996">
      <c r="F26" s="1231" t="s">
        <v>1066</v>
      </c>
      <c r="G26" s="1238" t="s">
        <v>1067</v>
      </c>
      <c r="H26" s="1237">
        <f>SUM(I26:J26)</f>
        <v>0</v>
      </c>
      <c r="I26" s="1236"/>
      <c r="J26" s="1226"/>
      <c r="K26" s="1235"/>
      <c r="W26" s="1156">
        <v>34</v>
      </c>
    </row>
    <row customHeight="1" ht="11.549999999999999">
      <c r="F27" s="1231" t="s">
        <v>1068</v>
      </c>
      <c r="G27" s="1238" t="s">
        <v>1069</v>
      </c>
      <c r="H27" s="1237">
        <f>SUM(I27:J27)</f>
        <v>0</v>
      </c>
      <c r="I27" s="1236"/>
      <c r="J27" s="1226"/>
      <c r="K27" s="1235"/>
      <c r="W27" s="1156">
        <v>11</v>
      </c>
    </row>
    <row customHeight="1" ht="11.549999999999999">
      <c r="F28" s="1231">
        <v>2</v>
      </c>
      <c r="G28" s="691" t="s">
        <v>1070</v>
      </c>
      <c r="H28" s="1237">
        <f>SUM(I28:J28)</f>
        <v>0</v>
      </c>
      <c r="I28" s="1237">
        <f>SUM(I29:I31)</f>
        <v>0</v>
      </c>
      <c r="J28" s="1226"/>
      <c r="K28" s="1235"/>
      <c r="W28" s="1156">
        <v>11</v>
      </c>
    </row>
    <row customHeight="1" ht="11.549999999999999">
      <c r="F29" s="1231" t="s">
        <v>733</v>
      </c>
      <c r="G29" s="1238" t="s">
        <v>1071</v>
      </c>
      <c r="H29" s="1237">
        <f>SUM(I29:J29)</f>
        <v>0</v>
      </c>
      <c r="I29" s="1236"/>
      <c r="J29" s="1226"/>
      <c r="K29" s="1235"/>
      <c r="W29" s="1156">
        <v>11</v>
      </c>
    </row>
    <row customHeight="1" ht="11.549999999999999">
      <c r="F30" s="1231" t="s">
        <v>316</v>
      </c>
      <c r="G30" s="1238" t="s">
        <v>1072</v>
      </c>
      <c r="H30" s="1237">
        <f>SUM(I30:J30)</f>
        <v>0</v>
      </c>
      <c r="I30" s="1236"/>
      <c r="J30" s="1226"/>
      <c r="K30" s="1235"/>
      <c r="W30" s="1156">
        <v>11</v>
      </c>
    </row>
    <row customHeight="1" ht="11.549999999999999">
      <c r="F31" s="1231" t="s">
        <v>319</v>
      </c>
      <c r="G31" s="1238" t="s">
        <v>1073</v>
      </c>
      <c r="H31" s="1237">
        <f>SUM(I31:J31)</f>
        <v>0</v>
      </c>
      <c r="I31" s="1236"/>
      <c r="J31" s="1226"/>
      <c r="K31" s="1235"/>
      <c r="W31" s="1156">
        <v>11</v>
      </c>
    </row>
    <row customHeight="1" ht="11.549999999999999">
      <c r="F32" s="1231">
        <v>3</v>
      </c>
      <c r="G32" s="691" t="s">
        <v>1074</v>
      </c>
      <c r="H32" s="1237">
        <f>SUM(I32:J32)</f>
        <v>0</v>
      </c>
      <c r="I32" s="1237">
        <f>SUM(I33:I34)</f>
        <v>0</v>
      </c>
      <c r="J32" s="1226"/>
      <c r="K32" s="1235"/>
      <c r="W32" s="1156">
        <v>11</v>
      </c>
    </row>
    <row customHeight="1" ht="48.29999999999999">
      <c r="F33" s="1231" t="s">
        <v>333</v>
      </c>
      <c r="G33" s="1238" t="s">
        <v>1075</v>
      </c>
      <c r="H33" s="1237">
        <f>SUM(I33:J33)</f>
        <v>0</v>
      </c>
      <c r="I33" s="1236"/>
      <c r="J33" s="1226"/>
      <c r="K33" s="1235"/>
      <c r="W33" s="1156">
        <v>46</v>
      </c>
    </row>
    <row customHeight="1" ht="11.549999999999999">
      <c r="F34" s="1231" t="s">
        <v>341</v>
      </c>
      <c r="G34" s="1238" t="s">
        <v>1076</v>
      </c>
      <c r="H34" s="1237">
        <f>SUM(I34:J34)</f>
        <v>0</v>
      </c>
      <c r="I34" s="1236"/>
      <c r="J34" s="1226"/>
      <c r="K34" s="1235"/>
      <c r="W34" s="1156">
        <v>11</v>
      </c>
    </row>
    <row customHeight="1" ht="11.549999999999999">
      <c r="F35" s="1231">
        <v>4</v>
      </c>
      <c r="G35" s="691" t="s">
        <v>1077</v>
      </c>
      <c r="H35" s="1237">
        <f>SUM(I35:J35)</f>
        <v>0</v>
      </c>
      <c r="I35" s="1236"/>
      <c r="J35" s="1226"/>
      <c r="K35" s="1235"/>
      <c r="W35" s="1156">
        <v>11</v>
      </c>
    </row>
    <row customHeight="1" ht="11.549999999999999">
      <c r="F36" s="1231"/>
      <c r="G36" s="694" t="s">
        <v>1078</v>
      </c>
      <c r="H36" s="1237">
        <f>SUM(I36:J36)</f>
        <v>0</v>
      </c>
      <c r="I36" s="1237">
        <f>SUM(I15,I28,I32,I35)</f>
        <v>0</v>
      </c>
      <c r="J36" s="1226"/>
      <c r="K36" s="1235"/>
      <c r="W36" s="1156">
        <v>11</v>
      </c>
    </row>
    <row customHeight="1" ht="29.25">
      <c r="F37" s="1232" t="s">
        <v>1079</v>
      </c>
      <c r="G37" s="2423" t="s">
        <v>1080</v>
      </c>
      <c r="H37" s="2423"/>
      <c r="I37" s="2423"/>
      <c r="J37" s="2423"/>
      <c r="K37" s="1235"/>
      <c r="W37" s="1156">
        <v>28</v>
      </c>
    </row>
    <row customHeight="1" ht="24">
      <c r="F38" s="1231" t="s">
        <v>98</v>
      </c>
      <c r="G38" s="691" t="s">
        <v>1081</v>
      </c>
      <c r="H38" s="1237">
        <f>SUM(I38:J38)</f>
        <v>0</v>
      </c>
      <c r="I38" s="1237">
        <f>SUM(I39,I44,I47)</f>
        <v>0</v>
      </c>
      <c r="J38" s="1226"/>
      <c r="K38" s="1235"/>
      <c r="W38" s="1156">
        <v>23</v>
      </c>
    </row>
    <row customHeight="1" ht="11.549999999999999">
      <c r="F39" s="1231" t="s">
        <v>1046</v>
      </c>
      <c r="G39" s="1238" t="s">
        <v>1045</v>
      </c>
      <c r="H39" s="1237">
        <f>SUM(I39:J39)</f>
        <v>0</v>
      </c>
      <c r="I39" s="1237">
        <f>SUM(I40:I43)</f>
        <v>0</v>
      </c>
      <c r="J39" s="1226"/>
      <c r="K39" s="1235"/>
      <c r="W39" s="1156">
        <v>11</v>
      </c>
    </row>
    <row customHeight="1" ht="24">
      <c r="F40" s="1231" t="s">
        <v>1082</v>
      </c>
      <c r="G40" s="1239" t="s">
        <v>1083</v>
      </c>
      <c r="H40" s="1237">
        <f>SUM(I40:J40)</f>
        <v>0</v>
      </c>
      <c r="I40" s="1236"/>
      <c r="J40" s="1226"/>
      <c r="K40" s="1235"/>
      <c r="W40" s="1156">
        <v>23</v>
      </c>
    </row>
    <row customHeight="1" ht="11.549999999999999">
      <c r="F41" s="1231" t="s">
        <v>1084</v>
      </c>
      <c r="G41" s="1239" t="s">
        <v>1085</v>
      </c>
      <c r="H41" s="1237">
        <f>SUM(I41:J41)</f>
        <v>0</v>
      </c>
      <c r="I41" s="1236"/>
      <c r="J41" s="1226"/>
      <c r="K41" s="1235"/>
      <c r="W41" s="1156">
        <v>11</v>
      </c>
    </row>
    <row customHeight="1" ht="11.549999999999999">
      <c r="F42" s="1231" t="s">
        <v>1086</v>
      </c>
      <c r="G42" s="1239" t="s">
        <v>1087</v>
      </c>
      <c r="H42" s="1237">
        <f>SUM(I42:J42)</f>
        <v>0</v>
      </c>
      <c r="I42" s="1236"/>
      <c r="J42" s="1226"/>
      <c r="K42" s="1235"/>
      <c r="W42" s="1156">
        <v>11</v>
      </c>
    </row>
    <row customHeight="1" ht="35.699999999999996">
      <c r="F43" s="1231" t="s">
        <v>1088</v>
      </c>
      <c r="G43" s="1239" t="s">
        <v>1089</v>
      </c>
      <c r="H43" s="1237">
        <f>SUM(I43:J43)</f>
        <v>0</v>
      </c>
      <c r="I43" s="1236"/>
      <c r="J43" s="1226"/>
      <c r="K43" s="1235"/>
      <c r="W43" s="1156">
        <v>34</v>
      </c>
    </row>
    <row customHeight="1" ht="11.549999999999999">
      <c r="F44" s="1231" t="s">
        <v>1048</v>
      </c>
      <c r="G44" s="1238" t="s">
        <v>1074</v>
      </c>
      <c r="H44" s="1237">
        <f>SUM(I44:J44)</f>
        <v>0</v>
      </c>
      <c r="I44" s="1237">
        <f>SUM(I45:I46)</f>
        <v>0</v>
      </c>
      <c r="J44" s="1226"/>
      <c r="K44" s="1235"/>
      <c r="W44" s="1156">
        <v>11</v>
      </c>
    </row>
    <row customHeight="1" ht="48.29999999999999">
      <c r="F45" s="1231" t="s">
        <v>1090</v>
      </c>
      <c r="G45" s="1239" t="s">
        <v>1075</v>
      </c>
      <c r="H45" s="1237">
        <f>SUM(I45:J45)</f>
        <v>0</v>
      </c>
      <c r="I45" s="1236"/>
      <c r="J45" s="1226"/>
      <c r="K45" s="1235"/>
      <c r="W45" s="1156">
        <v>46</v>
      </c>
    </row>
    <row customHeight="1" ht="11.549999999999999">
      <c r="F46" s="1231" t="s">
        <v>1091</v>
      </c>
      <c r="G46" s="1239" t="s">
        <v>1076</v>
      </c>
      <c r="H46" s="1237">
        <f>SUM(I46:J46)</f>
        <v>0</v>
      </c>
      <c r="I46" s="1236"/>
      <c r="J46" s="1226"/>
      <c r="K46" s="1235"/>
      <c r="W46" s="1156">
        <v>11</v>
      </c>
    </row>
    <row customHeight="1" ht="11.549999999999999">
      <c r="F47" s="1231" t="s">
        <v>1050</v>
      </c>
      <c r="G47" s="1238" t="s">
        <v>1092</v>
      </c>
      <c r="H47" s="1237">
        <f>SUM(I47:J47)</f>
        <v>0</v>
      </c>
      <c r="I47" s="1236"/>
      <c r="J47" s="1226"/>
      <c r="K47" s="1235"/>
      <c r="W47" s="1156">
        <v>11</v>
      </c>
    </row>
    <row customHeight="1" ht="24">
      <c r="F48" s="1231" t="s">
        <v>108</v>
      </c>
      <c r="G48" s="691" t="s">
        <v>1093</v>
      </c>
      <c r="H48" s="1237">
        <f>SUM(I48:J48)</f>
        <v>0</v>
      </c>
      <c r="I48" s="1237">
        <f>SUM(I49,I54,I57)</f>
        <v>0</v>
      </c>
      <c r="J48" s="1226"/>
      <c r="K48" s="1235"/>
      <c r="W48" s="1156">
        <v>23</v>
      </c>
    </row>
    <row customHeight="1" ht="11.549999999999999">
      <c r="F49" s="1231" t="s">
        <v>733</v>
      </c>
      <c r="G49" s="1238" t="s">
        <v>1045</v>
      </c>
      <c r="H49" s="1237">
        <f>SUM(I49:J49)</f>
        <v>0</v>
      </c>
      <c r="I49" s="1237">
        <f>SUM(I50:I53)</f>
        <v>0</v>
      </c>
      <c r="J49" s="1226"/>
      <c r="K49" s="1235"/>
      <c r="W49" s="1156">
        <v>11</v>
      </c>
    </row>
    <row customHeight="1" ht="24">
      <c r="F50" s="1231" t="s">
        <v>736</v>
      </c>
      <c r="G50" s="1239" t="s">
        <v>1083</v>
      </c>
      <c r="H50" s="1237">
        <f>SUM(I50:J50)</f>
        <v>0</v>
      </c>
      <c r="I50" s="1236"/>
      <c r="J50" s="1226"/>
      <c r="K50" s="1235"/>
      <c r="W50" s="1156">
        <v>23</v>
      </c>
    </row>
    <row customHeight="1" ht="11.549999999999999">
      <c r="F51" s="1231" t="s">
        <v>739</v>
      </c>
      <c r="G51" s="1239" t="s">
        <v>1085</v>
      </c>
      <c r="H51" s="1237">
        <f>SUM(I51:J51)</f>
        <v>0</v>
      </c>
      <c r="I51" s="1236"/>
      <c r="J51" s="1226"/>
      <c r="K51" s="1235"/>
      <c r="W51" s="1156">
        <v>11</v>
      </c>
    </row>
    <row customHeight="1" ht="11.549999999999999">
      <c r="F52" s="1231" t="s">
        <v>1094</v>
      </c>
      <c r="G52" s="1239" t="s">
        <v>1087</v>
      </c>
      <c r="H52" s="1237">
        <f>SUM(I52:J52)</f>
        <v>0</v>
      </c>
      <c r="I52" s="1236"/>
      <c r="J52" s="1226"/>
      <c r="K52" s="1235"/>
      <c r="W52" s="1156">
        <v>11</v>
      </c>
    </row>
    <row customHeight="1" ht="35.699999999999996">
      <c r="F53" s="1231" t="s">
        <v>1095</v>
      </c>
      <c r="G53" s="1239" t="s">
        <v>1089</v>
      </c>
      <c r="H53" s="1237">
        <f>SUM(I53:J53)</f>
        <v>0</v>
      </c>
      <c r="I53" s="1236"/>
      <c r="J53" s="1226"/>
      <c r="K53" s="1235"/>
      <c r="W53" s="1156">
        <v>34</v>
      </c>
    </row>
    <row customHeight="1" ht="11.549999999999999">
      <c r="F54" s="1231" t="s">
        <v>316</v>
      </c>
      <c r="G54" s="1238" t="s">
        <v>1074</v>
      </c>
      <c r="H54" s="1237">
        <f>SUM(I54:J54)</f>
        <v>0</v>
      </c>
      <c r="I54" s="1237">
        <f>SUM(I55:I56)</f>
        <v>0</v>
      </c>
      <c r="J54" s="1226"/>
      <c r="K54" s="1235"/>
      <c r="W54" s="1156">
        <v>11</v>
      </c>
    </row>
    <row customHeight="1" ht="48.29999999999999">
      <c r="F55" s="1231" t="s">
        <v>743</v>
      </c>
      <c r="G55" s="1239" t="s">
        <v>1075</v>
      </c>
      <c r="H55" s="1237">
        <f>SUM(I55:J55)</f>
        <v>0</v>
      </c>
      <c r="I55" s="1236"/>
      <c r="J55" s="1226"/>
      <c r="K55" s="1235"/>
      <c r="W55" s="1156">
        <v>46</v>
      </c>
    </row>
    <row customHeight="1" ht="11.549999999999999">
      <c r="F56" s="1231" t="s">
        <v>745</v>
      </c>
      <c r="G56" s="1239" t="s">
        <v>1076</v>
      </c>
      <c r="H56" s="1237">
        <f>SUM(I56:J56)</f>
        <v>0</v>
      </c>
      <c r="I56" s="1236"/>
      <c r="J56" s="1226"/>
      <c r="K56" s="1235"/>
      <c r="W56" s="1156">
        <v>11</v>
      </c>
    </row>
    <row customHeight="1" ht="11.549999999999999">
      <c r="F57" s="1231" t="s">
        <v>319</v>
      </c>
      <c r="G57" s="1238" t="s">
        <v>1092</v>
      </c>
      <c r="H57" s="1237">
        <f>SUM(I57:J57)</f>
        <v>0</v>
      </c>
      <c r="I57" s="1236"/>
      <c r="J57" s="1226"/>
      <c r="K57" s="1235"/>
      <c r="W57" s="1156">
        <v>11</v>
      </c>
    </row>
    <row customHeight="1" ht="11.549999999999999">
      <c r="F58" s="1231"/>
      <c r="G58" s="1240" t="s">
        <v>1078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3C0E9-6DDB-EC76-F79E-9024DCFA8B8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1098</v>
      </c>
      <c r="H11" s="2438" t="s">
        <v>1099</v>
      </c>
      <c r="I11" s="2438" t="s">
        <v>1100</v>
      </c>
      <c r="J11" s="2439"/>
      <c r="K11" s="2439"/>
      <c r="L11" s="2439"/>
      <c r="M11" s="2439"/>
      <c r="N11" s="2439"/>
      <c r="O11" s="2210" t="s">
        <v>1101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1102</v>
      </c>
      <c r="P12" s="2210"/>
      <c r="Q12" s="2210"/>
      <c r="R12" s="2210"/>
      <c r="S12" s="2210" t="s">
        <v>1103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1104</v>
      </c>
      <c r="BU12" s="2388"/>
      <c r="BV12" s="2388"/>
      <c r="BW12" s="2434"/>
      <c r="BX12" s="2387" t="s">
        <v>1105</v>
      </c>
      <c r="BY12" s="2388"/>
      <c r="BZ12" s="2388"/>
      <c r="CA12" s="2434"/>
      <c r="CB12" s="2387" t="s">
        <v>1106</v>
      </c>
      <c r="CC12" s="2434"/>
      <c r="CD12" s="2387" t="s">
        <v>1107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1108</v>
      </c>
      <c r="CZ12" s="2388"/>
      <c r="DA12" s="2388"/>
      <c r="DB12" s="2388"/>
      <c r="DC12" s="2388"/>
      <c r="DD12" s="2434"/>
      <c r="DE12" s="2387" t="s">
        <v>1109</v>
      </c>
      <c r="DF12" s="2434"/>
      <c r="DG12" s="2387" t="s">
        <v>1107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1110</v>
      </c>
      <c r="P13" s="2210"/>
      <c r="Q13" s="2210"/>
      <c r="R13" s="2210"/>
      <c r="S13" s="2337" t="s">
        <v>1111</v>
      </c>
      <c r="T13" s="2389"/>
      <c r="U13" s="2128" t="s">
        <v>1112</v>
      </c>
      <c r="V13" s="2128"/>
      <c r="W13" s="2128"/>
      <c r="X13" s="2128"/>
      <c r="Y13" s="2128" t="s">
        <v>1113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1114</v>
      </c>
      <c r="BU13" s="2389"/>
      <c r="BV13" s="2337" t="s">
        <v>1115</v>
      </c>
      <c r="BW13" s="2389"/>
      <c r="BX13" s="2337" t="s">
        <v>1116</v>
      </c>
      <c r="BY13" s="2389"/>
      <c r="BZ13" s="2337" t="s">
        <v>1117</v>
      </c>
      <c r="CA13" s="2389"/>
      <c r="CB13" s="2337" t="s">
        <v>1118</v>
      </c>
      <c r="CC13" s="2389"/>
      <c r="CD13" s="2337" t="s">
        <v>1119</v>
      </c>
      <c r="CE13" s="2389"/>
      <c r="CF13" s="2337" t="s">
        <v>1120</v>
      </c>
      <c r="CG13" s="2389"/>
      <c r="CH13" s="2387" t="s">
        <v>1121</v>
      </c>
      <c r="CI13" s="2388"/>
      <c r="CJ13" s="2388"/>
      <c r="CK13" s="2434"/>
      <c r="CL13" s="2437"/>
      <c r="CM13" s="2435"/>
      <c r="CN13" s="2435"/>
      <c r="CO13" s="2435"/>
      <c r="CP13" s="2435"/>
      <c r="CQ13" s="2435"/>
      <c r="CR13" s="2435"/>
      <c r="CS13" s="2435"/>
      <c r="CT13" s="2435"/>
      <c r="CU13" s="2435"/>
      <c r="CV13" s="2435"/>
      <c r="CW13" s="2435"/>
      <c r="CX13" s="2454"/>
      <c r="CY13" s="2337" t="s">
        <v>1122</v>
      </c>
      <c r="CZ13" s="2389"/>
      <c r="DA13" s="2337" t="s">
        <v>1123</v>
      </c>
      <c r="DB13" s="2389"/>
      <c r="DC13" s="2337" t="s">
        <v>1124</v>
      </c>
      <c r="DD13" s="2389"/>
      <c r="DE13" s="2337" t="s">
        <v>1125</v>
      </c>
      <c r="DF13" s="2389"/>
      <c r="DG13" s="2387" t="s">
        <v>1126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1127</v>
      </c>
      <c r="P14" s="2389"/>
      <c r="Q14" s="2337" t="s">
        <v>1128</v>
      </c>
      <c r="R14" s="2389"/>
      <c r="S14" s="2338"/>
      <c r="T14" s="2214"/>
      <c r="U14" s="2337" t="s">
        <v>860</v>
      </c>
      <c r="V14" s="2389"/>
      <c r="W14" s="2337" t="s">
        <v>863</v>
      </c>
      <c r="X14" s="2389"/>
      <c r="Y14" s="2337" t="s">
        <v>860</v>
      </c>
      <c r="Z14" s="2389"/>
      <c r="AA14" s="2337" t="s">
        <v>870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1129</v>
      </c>
      <c r="CI14" s="2389"/>
      <c r="CJ14" s="2337" t="s">
        <v>1130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1131</v>
      </c>
      <c r="DH14" s="2389"/>
      <c r="DI14" s="2337" t="s">
        <v>1132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850</v>
      </c>
      <c r="P16" s="2434"/>
      <c r="Q16" s="2387" t="s">
        <v>852</v>
      </c>
      <c r="R16" s="2434"/>
      <c r="S16" s="2387" t="s">
        <v>856</v>
      </c>
      <c r="T16" s="2434"/>
      <c r="U16" s="2387" t="s">
        <v>861</v>
      </c>
      <c r="V16" s="2434"/>
      <c r="W16" s="2387" t="s">
        <v>864</v>
      </c>
      <c r="X16" s="2434"/>
      <c r="Y16" s="2387" t="s">
        <v>868</v>
      </c>
      <c r="Z16" s="2434"/>
      <c r="AA16" s="2387" t="s">
        <v>871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583</v>
      </c>
      <c r="BU16" s="2434"/>
      <c r="BV16" s="2387" t="s">
        <v>583</v>
      </c>
      <c r="BW16" s="2434"/>
      <c r="BX16" s="2387" t="s">
        <v>583</v>
      </c>
      <c r="BY16" s="2434"/>
      <c r="BZ16" s="2387" t="s">
        <v>583</v>
      </c>
      <c r="CA16" s="2434"/>
      <c r="CB16" s="2387" t="s">
        <v>1133</v>
      </c>
      <c r="CC16" s="2434"/>
      <c r="CD16" s="2387" t="s">
        <v>583</v>
      </c>
      <c r="CE16" s="2434"/>
      <c r="CF16" s="2387" t="s">
        <v>1134</v>
      </c>
      <c r="CG16" s="2434"/>
      <c r="CH16" s="2387" t="s">
        <v>1135</v>
      </c>
      <c r="CI16" s="2434"/>
      <c r="CJ16" s="2387" t="s">
        <v>1135</v>
      </c>
      <c r="CK16" s="2434"/>
      <c r="CL16" s="2437"/>
      <c r="CM16" s="2435"/>
      <c r="CN16" s="2435"/>
      <c r="CO16" s="2435"/>
      <c r="CP16" s="2435"/>
      <c r="CQ16" s="2435"/>
      <c r="CR16" s="2435"/>
      <c r="CS16" s="2435"/>
      <c r="CT16" s="2435"/>
      <c r="CU16" s="2435"/>
      <c r="CV16" s="2435"/>
      <c r="CW16" s="2435"/>
      <c r="CX16" s="2454"/>
      <c r="CY16" s="2337" t="s">
        <v>583</v>
      </c>
      <c r="CZ16" s="2389"/>
      <c r="DA16" s="2337" t="s">
        <v>583</v>
      </c>
      <c r="DB16" s="2389"/>
      <c r="DC16" s="2337" t="s">
        <v>583</v>
      </c>
      <c r="DD16" s="2389"/>
      <c r="DE16" s="2387" t="s">
        <v>1133</v>
      </c>
      <c r="DF16" s="2434"/>
      <c r="DG16" s="2387" t="s">
        <v>1136</v>
      </c>
      <c r="DH16" s="2434"/>
      <c r="DI16" s="2387" t="s">
        <v>1136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1137</v>
      </c>
      <c r="P17" s="1192" t="s">
        <v>1138</v>
      </c>
      <c r="Q17" s="1192" t="s">
        <v>1137</v>
      </c>
      <c r="R17" s="1192" t="s">
        <v>1138</v>
      </c>
      <c r="S17" s="1192" t="s">
        <v>1137</v>
      </c>
      <c r="T17" s="1192" t="s">
        <v>1138</v>
      </c>
      <c r="U17" s="1192" t="s">
        <v>1137</v>
      </c>
      <c r="V17" s="1192" t="s">
        <v>1138</v>
      </c>
      <c r="W17" s="1192" t="s">
        <v>1137</v>
      </c>
      <c r="X17" s="1192" t="s">
        <v>1138</v>
      </c>
      <c r="Y17" s="1192" t="s">
        <v>1137</v>
      </c>
      <c r="Z17" s="1192" t="s">
        <v>1138</v>
      </c>
      <c r="AA17" s="1192" t="s">
        <v>1137</v>
      </c>
      <c r="AB17" s="1192" t="s">
        <v>1138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1137</v>
      </c>
      <c r="BU17" s="1192" t="s">
        <v>1138</v>
      </c>
      <c r="BV17" s="1192" t="s">
        <v>1137</v>
      </c>
      <c r="BW17" s="1192" t="s">
        <v>1138</v>
      </c>
      <c r="BX17" s="1192" t="s">
        <v>1137</v>
      </c>
      <c r="BY17" s="1192" t="s">
        <v>1138</v>
      </c>
      <c r="BZ17" s="1192" t="s">
        <v>1137</v>
      </c>
      <c r="CA17" s="1192" t="s">
        <v>1138</v>
      </c>
      <c r="CB17" s="1192" t="s">
        <v>1137</v>
      </c>
      <c r="CC17" s="1192" t="s">
        <v>1138</v>
      </c>
      <c r="CD17" s="1192" t="s">
        <v>1137</v>
      </c>
      <c r="CE17" s="1192" t="s">
        <v>1138</v>
      </c>
      <c r="CF17" s="1192" t="s">
        <v>1137</v>
      </c>
      <c r="CG17" s="1192" t="s">
        <v>1138</v>
      </c>
      <c r="CH17" s="1192" t="s">
        <v>1137</v>
      </c>
      <c r="CI17" s="1192" t="s">
        <v>1138</v>
      </c>
      <c r="CJ17" s="1192" t="s">
        <v>1137</v>
      </c>
      <c r="CK17" s="1192" t="s">
        <v>1138</v>
      </c>
      <c r="CL17" s="2437"/>
      <c r="CM17" s="2435"/>
      <c r="CN17" s="2435"/>
      <c r="CO17" s="2435"/>
      <c r="CP17" s="2435"/>
      <c r="CQ17" s="2435"/>
      <c r="CR17" s="2435"/>
      <c r="CS17" s="2435"/>
      <c r="CT17" s="2435"/>
      <c r="CU17" s="2435"/>
      <c r="CV17" s="2435"/>
      <c r="CW17" s="2435"/>
      <c r="CX17" s="2454"/>
      <c r="CY17" s="1192" t="s">
        <v>1137</v>
      </c>
      <c r="CZ17" s="1192" t="s">
        <v>1138</v>
      </c>
      <c r="DA17" s="1192" t="s">
        <v>1137</v>
      </c>
      <c r="DB17" s="1192" t="s">
        <v>1138</v>
      </c>
      <c r="DC17" s="1192" t="s">
        <v>1137</v>
      </c>
      <c r="DD17" s="1192" t="s">
        <v>1138</v>
      </c>
      <c r="DE17" s="1192" t="s">
        <v>1137</v>
      </c>
      <c r="DF17" s="1192" t="s">
        <v>1138</v>
      </c>
      <c r="DG17" s="1192" t="s">
        <v>1137</v>
      </c>
      <c r="DH17" s="1192" t="s">
        <v>1138</v>
      </c>
      <c r="DI17" s="1192" t="s">
        <v>1137</v>
      </c>
      <c r="DJ17" s="1192" t="s">
        <v>1138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8C5B6-D994-4767-5788-482AC2AF7C0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252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589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590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87</v>
      </c>
      <c r="E13" s="761" t="s">
        <v>311</v>
      </c>
      <c r="F13" s="761" t="s">
        <v>591</v>
      </c>
      <c r="G13" s="809" t="s">
        <v>312</v>
      </c>
      <c r="H13" s="755" t="s">
        <v>312</v>
      </c>
      <c r="I13" s="2128"/>
      <c r="S13" s="506">
        <v>34</v>
      </c>
    </row>
    <row customHeight="1" ht="15" hidden="1">
      <c r="C14" s="177"/>
      <c r="D14" s="594" t="s">
        <v>98</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1139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1139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1140</v>
      </c>
      <c r="E20" s="689"/>
      <c r="F20" s="510"/>
      <c r="G20" s="510"/>
      <c r="H20" s="510"/>
      <c r="I20" s="1764"/>
      <c r="S20" s="506">
        <v>0</v>
      </c>
    </row>
    <row customHeight="1" ht="29.25">
      <c r="C21" s="452"/>
      <c r="D21" s="540" t="s">
        <v>322</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1141</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30EEB-F9DF-4483-3E31-FD015F73318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87</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315</v>
      </c>
      <c r="G12" s="152"/>
      <c r="Q12" s="84">
        <v>62</v>
      </c>
    </row>
    <row customHeight="1" ht="24">
      <c r="A13" s="193"/>
      <c r="C13" s="97"/>
      <c r="D13" s="148" t="s">
        <v>1046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1082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1142</v>
      </c>
      <c r="F15" s="202"/>
      <c r="G15" s="2172"/>
      <c r="Q15" s="84">
        <v>15</v>
      </c>
    </row>
    <row customHeight="1" ht="14.699999999999998">
      <c r="A16" s="193"/>
      <c r="C16" s="97"/>
      <c r="D16" s="148" t="s">
        <v>1048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315</v>
      </c>
      <c r="G16" s="338"/>
      <c r="Q16" s="84">
        <v>14</v>
      </c>
    </row>
    <row customHeight="1" ht="14.699999999999998">
      <c r="A17" s="193"/>
      <c r="C17" s="97"/>
      <c r="D17" s="148" t="s">
        <v>1090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1143</v>
      </c>
      <c r="F18" s="339"/>
      <c r="G18" s="2172"/>
      <c r="I18" s="351"/>
      <c r="J18" s="351"/>
      <c r="Q18" s="343">
        <v>21</v>
      </c>
    </row>
    <row s="1636" customFormat="1" customHeight="1" ht="256.5" hidden="1">
      <c r="A19" s="344"/>
      <c r="B19" s="418"/>
      <c r="C19" s="377"/>
      <c r="D19" s="885" t="s">
        <v>1050</v>
      </c>
      <c r="E19" s="884" t="s">
        <v>1144</v>
      </c>
      <c r="F19" s="386"/>
      <c r="G19" s="338" t="s">
        <v>1145</v>
      </c>
      <c r="I19" s="501"/>
      <c r="J19" s="501"/>
      <c r="Q19" s="759">
        <v>0</v>
      </c>
    </row>
    <row s="1636" customFormat="1" customHeight="1" ht="14.699999999999998">
      <c r="A20" s="344"/>
      <c r="B20" s="147"/>
      <c r="C20" s="308"/>
      <c r="D20" s="886">
        <v>2</v>
      </c>
      <c r="E20" s="331" t="s">
        <v>1146</v>
      </c>
      <c r="F20" s="199" t="s">
        <v>315</v>
      </c>
      <c r="G20" s="338"/>
      <c r="I20" s="351"/>
      <c r="J20" s="351"/>
      <c r="Q20" s="343">
        <v>14</v>
      </c>
    </row>
    <row s="1636" customFormat="1" customHeight="1" ht="18.75" hidden="1">
      <c r="A21" s="344"/>
      <c r="B21" s="147"/>
      <c r="C21" s="308"/>
      <c r="D21" s="334" t="s">
        <v>661</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108</v>
      </c>
      <c r="E23" s="198" t="s">
        <v>1147</v>
      </c>
      <c r="F23" s="1671" t="s">
        <v>315</v>
      </c>
      <c r="G23" s="346"/>
      <c r="I23" s="1625"/>
      <c r="J23" s="1625"/>
      <c r="Q23" s="1632">
        <v>0</v>
      </c>
    </row>
    <row s="1636" customFormat="1" customHeight="1" ht="14.25" hidden="1">
      <c r="A24" s="344"/>
      <c r="B24" s="1161"/>
      <c r="C24" s="377"/>
      <c r="D24" s="1674" t="s">
        <v>733</v>
      </c>
      <c r="E24" s="1673" t="s">
        <v>1148</v>
      </c>
      <c r="F24" s="1671" t="s">
        <v>315</v>
      </c>
      <c r="G24" s="338"/>
      <c r="I24" s="1625"/>
      <c r="J24" s="1625"/>
      <c r="Q24" s="1632">
        <v>0</v>
      </c>
    </row>
    <row s="1636" customFormat="1" customHeight="1" ht="14.25" hidden="1">
      <c r="A25" s="344"/>
      <c r="B25" s="1161"/>
      <c r="C25" s="377"/>
      <c r="D25" s="1674" t="s">
        <v>736</v>
      </c>
      <c r="E25" s="196"/>
      <c r="F25" s="386"/>
      <c r="G25" s="2170" t="s">
        <v>1149</v>
      </c>
      <c r="I25" s="1625"/>
      <c r="J25" s="1625"/>
      <c r="Q25" s="1632">
        <v>0</v>
      </c>
    </row>
    <row s="1636" customFormat="1" customHeight="1" ht="22.5" hidden="1">
      <c r="A26" s="344"/>
      <c r="B26" s="1161"/>
      <c r="C26" s="377"/>
      <c r="D26" s="348"/>
      <c r="E26" s="350" t="s">
        <v>1150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26298-AD63-8C64-AD58-232B80879C4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252</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252</v>
      </c>
      <c r="D4" s="1674"/>
      <c r="E4" s="206" t="s">
        <v>1151</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252</v>
      </c>
      <c r="D6" s="1674"/>
      <c r="E6" s="207" t="s">
        <v>1152</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252</v>
      </c>
      <c r="D8" s="1674"/>
      <c r="E8" s="207" t="s">
        <v>1153</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252</v>
      </c>
      <c r="D10" s="1674"/>
      <c r="E10" s="207" t="s">
        <v>1154</v>
      </c>
      <c r="F10" s="1671"/>
      <c r="G10" s="1675"/>
      <c r="H10" s="1671" t="s">
        <v>315</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87</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1156</v>
      </c>
      <c r="F21" s="2462"/>
      <c r="G21" s="2462"/>
      <c r="H21" s="2462"/>
      <c r="I21" s="209"/>
      <c r="M21" s="84">
        <v>14</v>
      </c>
    </row>
    <row customHeight="1" ht="21">
      <c r="A22" s="1684"/>
      <c r="C22" s="97"/>
      <c r="D22" s="148" t="s">
        <v>1046</v>
      </c>
      <c r="E22" s="195" t="s">
        <v>1157</v>
      </c>
      <c r="F22" s="199"/>
      <c r="G22" s="1738"/>
      <c r="H22" s="199" t="s">
        <v>315</v>
      </c>
      <c r="I22" s="152" t="s">
        <v>1158</v>
      </c>
      <c r="M22" s="84">
        <v>20</v>
      </c>
    </row>
    <row customHeight="1" ht="60">
      <c r="A23" s="1684"/>
      <c r="C23" s="97"/>
      <c r="D23" s="148" t="s">
        <v>1048</v>
      </c>
      <c r="E23" s="195" t="s">
        <v>1159</v>
      </c>
      <c r="F23" s="199"/>
      <c r="G23" s="258"/>
      <c r="H23" s="214"/>
      <c r="I23" s="259" t="s">
        <v>1160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315</v>
      </c>
      <c r="H24" s="214"/>
      <c r="I24" s="260" t="s">
        <v>656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333</v>
      </c>
      <c r="E26" s="200"/>
      <c r="F26" s="199"/>
      <c r="G26" s="199" t="s">
        <v>315</v>
      </c>
      <c r="H26" s="214"/>
      <c r="I26" s="2170" t="s">
        <v>1161</v>
      </c>
      <c r="M26" s="84">
        <v>14</v>
      </c>
    </row>
    <row customHeight="1" ht="15.75">
      <c r="A27" s="1684" t="s">
        <v>98</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778</v>
      </c>
      <c r="E29" s="206" t="s">
        <v>1151</v>
      </c>
      <c r="F29" s="199"/>
      <c r="G29" s="258"/>
      <c r="H29" s="199" t="s">
        <v>315</v>
      </c>
      <c r="I29" s="2170" t="s">
        <v>1162</v>
      </c>
      <c r="M29" s="84">
        <v>20</v>
      </c>
    </row>
    <row customHeight="1" ht="15.75">
      <c r="A30" s="1684" t="s">
        <v>108</v>
      </c>
      <c r="C30" s="97"/>
      <c r="D30" s="110"/>
      <c r="E30" s="204" t="s">
        <v>331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322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1163</v>
      </c>
      <c r="E33" s="207" t="s">
        <v>1152</v>
      </c>
      <c r="F33" s="199"/>
      <c r="G33" s="258"/>
      <c r="H33" s="199" t="s">
        <v>315</v>
      </c>
      <c r="I33" s="2170" t="s">
        <v>1164</v>
      </c>
      <c r="M33" s="84">
        <v>14</v>
      </c>
    </row>
    <row customHeight="1" ht="15.75">
      <c r="A34" s="1684" t="s">
        <v>89</v>
      </c>
      <c r="C34" s="97"/>
      <c r="D34" s="110"/>
      <c r="E34" s="205" t="s">
        <v>331</v>
      </c>
      <c r="F34" s="201"/>
      <c r="G34" s="201"/>
      <c r="H34" s="202"/>
      <c r="I34" s="2172"/>
      <c r="M34" s="84">
        <v>15</v>
      </c>
    </row>
    <row customHeight="1" ht="25.2">
      <c r="A35" s="1684"/>
      <c r="C35" s="97"/>
      <c r="D35" s="148" t="s">
        <v>906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1165</v>
      </c>
      <c r="E36" s="207" t="s">
        <v>1153</v>
      </c>
      <c r="F36" s="199"/>
      <c r="G36" s="258"/>
      <c r="H36" s="199" t="s">
        <v>315</v>
      </c>
      <c r="I36" s="2144" t="s">
        <v>1166</v>
      </c>
      <c r="M36" s="84">
        <v>14</v>
      </c>
    </row>
    <row customHeight="1" ht="15.75">
      <c r="A37" s="1684" t="s">
        <v>90</v>
      </c>
      <c r="C37" s="97"/>
      <c r="D37" s="110"/>
      <c r="E37" s="205" t="s">
        <v>331</v>
      </c>
      <c r="F37" s="201"/>
      <c r="G37" s="201"/>
      <c r="H37" s="202"/>
      <c r="I37" s="2144"/>
      <c r="M37" s="84">
        <v>15</v>
      </c>
    </row>
    <row customHeight="1" ht="27.299999999999997">
      <c r="A38" s="1684"/>
      <c r="C38" s="97"/>
      <c r="D38" s="148" t="s">
        <v>907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908</v>
      </c>
      <c r="E39" s="207" t="s">
        <v>1154</v>
      </c>
      <c r="F39" s="199"/>
      <c r="G39" s="208"/>
      <c r="H39" s="199" t="s">
        <v>315</v>
      </c>
      <c r="I39" s="2170" t="s">
        <v>1167</v>
      </c>
      <c r="L39" s="156" t="s">
        <v>1155</v>
      </c>
      <c r="M39" s="84">
        <v>14</v>
      </c>
    </row>
    <row customHeight="1" ht="15.75">
      <c r="A40" s="1684" t="s">
        <v>109</v>
      </c>
      <c r="C40" s="97"/>
      <c r="D40" s="110"/>
      <c r="E40" s="205" t="s">
        <v>331</v>
      </c>
      <c r="F40" s="201"/>
      <c r="G40" s="201"/>
      <c r="H40" s="202"/>
      <c r="I40" s="2172"/>
      <c r="M40" s="84">
        <v>15</v>
      </c>
    </row>
    <row s="1824" customFormat="1" customHeight="1" ht="3">
      <c r="A41" s="1684"/>
      <c r="K41" s="197"/>
      <c r="L41" s="197"/>
      <c r="M41" s="141">
        <v>3</v>
      </c>
    </row>
    <row customHeight="1" ht="26.25">
      <c r="D42" s="1682" t="s">
        <v>828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5BB37-071A-F11E-543B-FA264C4C4EE4}"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M317" sqref="M31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40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40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40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45409.51744212963</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569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87</v>
      </c>
      <c r="F20" s="2225" t="s">
        <v>120</v>
      </c>
      <c r="G20" s="2225" t="s">
        <v>121</v>
      </c>
      <c r="H20" s="2387" t="s">
        <v>1171</v>
      </c>
      <c r="I20" s="2388"/>
      <c r="J20" s="2434"/>
      <c r="K20" s="2225" t="s">
        <v>312</v>
      </c>
      <c r="L20" s="2225" t="s">
        <v>399</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315</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customHeight="1" ht="0.75" hidden="1">
      <c r="A26" s="1781"/>
      <c r="B26" s="1781"/>
      <c r="C26" s="370" t="s">
        <v>1174</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1168</v>
      </c>
      <c r="D28" s="2463"/>
      <c r="E28" s="2464"/>
      <c r="F28" s="2465"/>
      <c r="G28" s="2428"/>
      <c r="H28" s="1501"/>
      <c r="I28" s="652" t="s">
        <v>1169</v>
      </c>
      <c r="J28" s="572"/>
      <c r="K28" s="1501"/>
      <c r="L28" s="215"/>
      <c r="M28" s="2171"/>
      <c r="N28" s="335"/>
      <c r="O28" s="1625"/>
      <c r="P28" s="1625"/>
      <c r="AH28" s="1632">
        <v>0</v>
      </c>
    </row>
    <row s="1636" customFormat="1" customHeight="1" ht="0.75" hidden="1">
      <c r="A29" s="1781"/>
      <c r="B29" s="1781"/>
      <c r="C29" s="370" t="s">
        <v>1174</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315</v>
      </c>
      <c r="M30" s="2171"/>
      <c r="N30" s="335"/>
      <c r="O30" s="1625"/>
      <c r="P30" s="1625"/>
      <c r="AH30" s="1632">
        <v>0</v>
      </c>
    </row>
    <row s="1636" customFormat="1" customHeight="1" ht="18.75" hidden="1">
      <c r="A31" s="1781"/>
      <c r="B31" s="1781"/>
      <c r="C31" s="370" t="s">
        <v>1168</v>
      </c>
      <c r="D31" s="2463"/>
      <c r="E31" s="2205"/>
      <c r="F31" s="2384"/>
      <c r="G31" s="2428"/>
      <c r="H31" s="1501"/>
      <c r="I31" s="652" t="s">
        <v>1169</v>
      </c>
      <c r="J31" s="572"/>
      <c r="K31" s="1501"/>
      <c r="L31" s="215"/>
      <c r="M31" s="2171"/>
      <c r="N31" s="335"/>
      <c r="O31" s="1625"/>
      <c r="P31" s="1625"/>
      <c r="AH31" s="1632">
        <v>0</v>
      </c>
    </row>
    <row s="1636" customFormat="1" customHeight="1" ht="0.75" hidden="1">
      <c r="A32" s="1781"/>
      <c r="B32" s="1781"/>
      <c r="C32" s="370" t="s">
        <v>1174</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1168</v>
      </c>
      <c r="D34" s="2463"/>
      <c r="E34" s="2205"/>
      <c r="F34" s="2384"/>
      <c r="G34" s="2428"/>
      <c r="H34" s="1501"/>
      <c r="I34" s="652" t="s">
        <v>1169</v>
      </c>
      <c r="J34" s="572"/>
      <c r="K34" s="1501"/>
      <c r="L34" s="215"/>
      <c r="M34" s="2171"/>
      <c r="N34" s="335"/>
      <c r="O34" s="1625"/>
      <c r="P34" s="1625"/>
      <c r="AH34" s="1632">
        <v>0</v>
      </c>
    </row>
    <row s="1636" customFormat="1" customHeight="1" ht="0.75" hidden="1">
      <c r="A35" s="1781"/>
      <c r="B35" s="1781"/>
      <c r="C35" s="370" t="s">
        <v>1174</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1168</v>
      </c>
      <c r="D37" s="2463"/>
      <c r="E37" s="2205"/>
      <c r="F37" s="2384"/>
      <c r="G37" s="2428"/>
      <c r="H37" s="1501"/>
      <c r="I37" s="652" t="s">
        <v>1169</v>
      </c>
      <c r="J37" s="572"/>
      <c r="K37" s="1501"/>
      <c r="L37" s="215"/>
      <c r="M37" s="2171"/>
      <c r="N37" s="335"/>
      <c r="O37" s="1625"/>
      <c r="P37" s="1625"/>
      <c r="AH37" s="1632">
        <v>0</v>
      </c>
    </row>
    <row s="1636" customFormat="1" customHeight="1" ht="0.75" hidden="1">
      <c r="A38" s="1781"/>
      <c r="B38" s="1781"/>
      <c r="C38" s="370" t="s">
        <v>1174</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1168</v>
      </c>
      <c r="D40" s="2463"/>
      <c r="E40" s="2205"/>
      <c r="F40" s="2384"/>
      <c r="G40" s="2428"/>
      <c r="H40" s="1501"/>
      <c r="I40" s="652" t="s">
        <v>1169</v>
      </c>
      <c r="J40" s="572"/>
      <c r="K40" s="1501"/>
      <c r="L40" s="215"/>
      <c r="M40" s="2171"/>
      <c r="N40" s="335"/>
      <c r="O40" s="1625"/>
      <c r="P40" s="1625"/>
      <c r="AH40" s="1632">
        <v>0</v>
      </c>
    </row>
    <row s="1636" customFormat="1" customHeight="1" ht="0.75" hidden="1">
      <c r="A41" s="1781"/>
      <c r="B41" s="1781"/>
      <c r="C41" s="370" t="s">
        <v>1174</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1168</v>
      </c>
      <c r="D43" s="2463"/>
      <c r="E43" s="2205"/>
      <c r="F43" s="2384"/>
      <c r="G43" s="2428"/>
      <c r="H43" s="1501"/>
      <c r="I43" s="652" t="s">
        <v>1169</v>
      </c>
      <c r="J43" s="572"/>
      <c r="K43" s="1501"/>
      <c r="L43" s="215"/>
      <c r="M43" s="2171"/>
      <c r="N43" s="335"/>
      <c r="O43" s="1625"/>
      <c r="P43" s="1625"/>
      <c r="AH43" s="1632">
        <v>0</v>
      </c>
    </row>
    <row s="1636" customFormat="1" customHeight="1" ht="0.75" hidden="1">
      <c r="A44" s="1781"/>
      <c r="B44" s="1781"/>
      <c r="C44" s="370" t="s">
        <v>1174</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1168</v>
      </c>
      <c r="D46" s="2463"/>
      <c r="E46" s="2205"/>
      <c r="F46" s="2384"/>
      <c r="G46" s="2428"/>
      <c r="H46" s="1501"/>
      <c r="I46" s="652" t="s">
        <v>1169</v>
      </c>
      <c r="J46" s="572"/>
      <c r="K46" s="1501"/>
      <c r="L46" s="215"/>
      <c r="M46" s="2171"/>
      <c r="N46" s="335"/>
      <c r="O46" s="1625"/>
      <c r="P46" s="1625"/>
      <c r="AH46" s="1632">
        <v>0</v>
      </c>
    </row>
    <row s="1636" customFormat="1" customHeight="1" ht="0.75" hidden="1">
      <c r="A47" s="1781"/>
      <c r="B47" s="1781"/>
      <c r="C47" s="370" t="s">
        <v>1174</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1168</v>
      </c>
      <c r="D49" s="2463"/>
      <c r="E49" s="2205"/>
      <c r="F49" s="2384"/>
      <c r="G49" s="2428"/>
      <c r="H49" s="1501"/>
      <c r="I49" s="652" t="s">
        <v>1169</v>
      </c>
      <c r="J49" s="572"/>
      <c r="K49" s="1501"/>
      <c r="L49" s="215"/>
      <c r="M49" s="2171"/>
      <c r="N49" s="335"/>
      <c r="O49" s="1625"/>
      <c r="P49" s="1625"/>
      <c r="AH49" s="1632">
        <v>0</v>
      </c>
    </row>
    <row s="1636" customFormat="1" customHeight="1" ht="0.75" hidden="1">
      <c r="A50" s="1781"/>
      <c r="B50" s="1781"/>
      <c r="C50" s="370" t="s">
        <v>1174</v>
      </c>
      <c r="D50" s="2463"/>
      <c r="E50" s="2205"/>
      <c r="F50" s="2384"/>
      <c r="G50" s="401"/>
      <c r="H50" s="1501"/>
      <c r="I50" s="652"/>
      <c r="J50" s="572"/>
      <c r="K50" s="1501"/>
      <c r="L50" s="215"/>
      <c r="M50" s="2171"/>
      <c r="N50" s="335"/>
      <c r="O50" s="1625"/>
      <c r="P50" s="1625"/>
      <c r="AH50" s="1632">
        <v>0</v>
      </c>
    </row>
    <row s="1636" customFormat="1" customHeight="1" ht="18.75">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 (питьевое водоснабжение)</v>
      </c>
      <c r="H51" s="1863"/>
      <c r="I51" s="1740">
        <v>45658.593518518515</v>
      </c>
      <c r="J51" s="1774">
        <v>46022.59402777778</v>
      </c>
      <c r="K51" s="1866" t="s">
        <v>1175</v>
      </c>
      <c r="L51" s="1863" t="s">
        <v>315</v>
      </c>
      <c r="M51" s="2171"/>
      <c r="N51" s="335"/>
      <c r="O51" s="1625"/>
      <c r="P51" s="1625"/>
      <c r="AH51" s="1632">
        <v>0</v>
      </c>
    </row>
    <row s="1636" customFormat="1" customHeight="1" ht="18.75">
      <c r="A52" s="1781"/>
      <c r="B52" s="1781"/>
      <c r="C52" s="370" t="s">
        <v>1168</v>
      </c>
      <c r="D52" s="2463"/>
      <c r="E52" s="2205"/>
      <c r="F52" s="2384"/>
      <c r="G52" s="2428"/>
      <c r="H52" s="1501"/>
      <c r="I52" s="652" t="s">
        <v>1169</v>
      </c>
      <c r="J52" s="572"/>
      <c r="K52" s="1501"/>
      <c r="L52" s="215"/>
      <c r="M52" s="2171"/>
      <c r="N52" s="335"/>
      <c r="O52" s="1625"/>
      <c r="P52" s="1625"/>
      <c r="AH52" s="1632">
        <v>0</v>
      </c>
    </row>
    <row s="1636" customFormat="1" customHeight="1" ht="0.75">
      <c r="A53" s="1781"/>
      <c r="B53" s="1781"/>
      <c r="C53" s="370" t="s">
        <v>1174</v>
      </c>
      <c r="D53" s="2463"/>
      <c r="E53" s="2205"/>
      <c r="F53" s="2384"/>
      <c r="G53" s="401"/>
      <c r="H53" s="1501"/>
      <c r="I53" s="652"/>
      <c r="J53" s="572"/>
      <c r="K53" s="1501"/>
      <c r="L53" s="215"/>
      <c r="M53" s="2171"/>
      <c r="N53" s="335"/>
      <c r="O53" s="1625"/>
      <c r="P53" s="1625"/>
      <c r="AH53" s="1632">
        <v>0</v>
      </c>
    </row>
    <row s="1636" customFormat="1" customHeight="1" ht="18.75" hidden="1">
      <c r="A54" s="1781" t="s">
        <v>231</v>
      </c>
      <c r="B54" s="1781" t="s">
        <v>232</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1168</v>
      </c>
      <c r="D55" s="2463"/>
      <c r="E55" s="2205"/>
      <c r="F55" s="2384"/>
      <c r="G55" s="2428"/>
      <c r="H55" s="1501"/>
      <c r="I55" s="652" t="s">
        <v>1169</v>
      </c>
      <c r="J55" s="572"/>
      <c r="K55" s="1501"/>
      <c r="L55" s="215"/>
      <c r="M55" s="2171"/>
      <c r="N55" s="335"/>
      <c r="O55" s="1625"/>
      <c r="P55" s="1625"/>
      <c r="AH55" s="1632">
        <v>0</v>
      </c>
    </row>
    <row s="1636" customFormat="1" customHeight="1" ht="0.75" hidden="1">
      <c r="A56" s="1781"/>
      <c r="B56" s="1781"/>
      <c r="C56" s="370" t="s">
        <v>1174</v>
      </c>
      <c r="D56" s="2463"/>
      <c r="E56" s="2205"/>
      <c r="F56" s="2384"/>
      <c r="G56" s="401"/>
      <c r="H56" s="1501"/>
      <c r="I56" s="652"/>
      <c r="J56" s="572"/>
      <c r="K56" s="1501"/>
      <c r="L56" s="215"/>
      <c r="M56" s="2171"/>
      <c r="N56" s="335"/>
      <c r="O56" s="1625"/>
      <c r="P56" s="1625"/>
      <c r="AH56" s="1632">
        <v>0</v>
      </c>
    </row>
    <row s="1636" customFormat="1" customHeight="1" ht="18.75" hidden="1">
      <c r="A57" s="1781" t="s">
        <v>236</v>
      </c>
      <c r="B57" s="1781" t="s">
        <v>237</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1168</v>
      </c>
      <c r="D58" s="2463"/>
      <c r="E58" s="2205"/>
      <c r="F58" s="2384"/>
      <c r="G58" s="2428"/>
      <c r="H58" s="1501"/>
      <c r="I58" s="652" t="s">
        <v>1169</v>
      </c>
      <c r="J58" s="572"/>
      <c r="K58" s="1501"/>
      <c r="L58" s="215"/>
      <c r="M58" s="2171"/>
      <c r="N58" s="335"/>
      <c r="O58" s="1625"/>
      <c r="P58" s="1625"/>
      <c r="AH58" s="1632">
        <v>0</v>
      </c>
    </row>
    <row s="1636" customFormat="1" customHeight="1" ht="0.75" hidden="1">
      <c r="A59" s="1781"/>
      <c r="B59" s="1781"/>
      <c r="C59" s="370" t="s">
        <v>1174</v>
      </c>
      <c r="D59" s="2463"/>
      <c r="E59" s="2205"/>
      <c r="F59" s="2384"/>
      <c r="G59" s="401"/>
      <c r="H59" s="1501"/>
      <c r="I59" s="652"/>
      <c r="J59" s="572"/>
      <c r="K59" s="1501"/>
      <c r="L59" s="215"/>
      <c r="M59" s="2171"/>
      <c r="N59" s="335"/>
      <c r="O59" s="1625"/>
      <c r="P59" s="1625"/>
      <c r="AH59" s="1632">
        <v>0</v>
      </c>
    </row>
    <row s="1636" customFormat="1" customHeight="1" ht="18.75" hidden="1">
      <c r="A60" s="1781" t="s">
        <v>241</v>
      </c>
      <c r="B60" s="1781" t="s">
        <v>242</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1168</v>
      </c>
      <c r="D61" s="2463"/>
      <c r="E61" s="2205"/>
      <c r="F61" s="2384"/>
      <c r="G61" s="2428"/>
      <c r="H61" s="1501"/>
      <c r="I61" s="652" t="s">
        <v>1169</v>
      </c>
      <c r="J61" s="572"/>
      <c r="K61" s="1501"/>
      <c r="L61" s="215"/>
      <c r="M61" s="2171"/>
      <c r="N61" s="335"/>
      <c r="O61" s="1625"/>
      <c r="P61" s="1625"/>
      <c r="AH61" s="1632">
        <v>0</v>
      </c>
    </row>
    <row s="1636" customFormat="1" customHeight="1" ht="0.75" hidden="1">
      <c r="A62" s="1781"/>
      <c r="B62" s="1781"/>
      <c r="C62" s="370" t="s">
        <v>1174</v>
      </c>
      <c r="D62" s="2463"/>
      <c r="E62" s="2205"/>
      <c r="F62" s="2384"/>
      <c r="G62" s="401"/>
      <c r="H62" s="1501"/>
      <c r="I62" s="652"/>
      <c r="J62" s="572"/>
      <c r="K62" s="1501"/>
      <c r="L62" s="215"/>
      <c r="M62" s="2171"/>
      <c r="N62" s="335"/>
      <c r="O62" s="1625"/>
      <c r="P62" s="1625"/>
      <c r="AH62" s="1632">
        <v>0</v>
      </c>
    </row>
    <row s="1636" customFormat="1" customHeight="1" ht="18.75">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тариф на подключаемую нагрузку водопроводной сети </v>
      </c>
      <c r="H63" s="1863"/>
      <c r="I63" s="1740">
        <v>45658</v>
      </c>
      <c r="J63" s="1774">
        <v>46022</v>
      </c>
      <c r="K63" s="1866" t="s">
        <v>1176</v>
      </c>
      <c r="L63" s="1863" t="s">
        <v>315</v>
      </c>
      <c r="M63" s="2171"/>
      <c r="N63" s="335"/>
      <c r="O63" s="1625"/>
      <c r="P63" s="1625"/>
      <c r="AH63" s="1632">
        <v>0</v>
      </c>
    </row>
    <row s="1636" customFormat="1" customHeight="1" ht="18.75">
      <c r="A64" s="1781"/>
      <c r="B64" s="1781"/>
      <c r="C64" s="370" t="s">
        <v>1168</v>
      </c>
      <c r="D64" s="2463"/>
      <c r="E64" s="2205"/>
      <c r="F64" s="2384"/>
      <c r="G64" s="2428"/>
      <c r="H64" s="1501"/>
      <c r="I64" s="652" t="s">
        <v>1169</v>
      </c>
      <c r="J64" s="572"/>
      <c r="K64" s="1501"/>
      <c r="L64" s="215"/>
      <c r="M64" s="2171"/>
      <c r="N64" s="335"/>
      <c r="O64" s="1625"/>
      <c r="P64" s="1625"/>
      <c r="AH64" s="1632">
        <v>0</v>
      </c>
    </row>
    <row s="1636" customFormat="1" customHeight="1" ht="18.75">
      <c r="A65" s="1824" t="s">
        <v>248</v>
      </c>
      <c r="B65" s="1824" t="s">
        <v>254</v>
      </c>
      <c r="C65" s="1688"/>
      <c r="D65" s="345"/>
      <c r="E65" s="1032"/>
      <c r="F65" s="1032"/>
      <c r="G65" s="2428" t="str">
        <f>INDEX(PT_DIFFERENTIATION_NTAR,MATCH(B65,PT_DIFFERENTIATION_NTAR_ID,0))</f>
        <v>тарифы на протяженность водопроводной сети </v>
      </c>
      <c r="H65" s="2272"/>
      <c r="I65" s="1740">
        <v>45658</v>
      </c>
      <c r="J65" s="1774">
        <v>46022</v>
      </c>
      <c r="K65" s="2306" t="s">
        <v>1176</v>
      </c>
      <c r="L65" s="2272" t="s">
        <v>315</v>
      </c>
      <c r="M65" s="2319"/>
      <c r="N65" s="619"/>
      <c r="O65" s="1625"/>
      <c r="P65" s="1625"/>
      <c r="Q65" s="1636"/>
      <c r="R65" s="1636"/>
      <c r="S65" s="1636"/>
      <c r="T65" s="1636"/>
      <c r="U65" s="1636"/>
      <c r="V65" s="1636"/>
      <c r="W65" s="1636"/>
      <c r="X65" s="1636"/>
      <c r="Y65" s="1636"/>
      <c r="Z65" s="1636"/>
      <c r="AA65" s="1636"/>
      <c r="AB65" s="1636"/>
      <c r="AC65" s="1636"/>
      <c r="AD65" s="1636"/>
      <c r="AE65" s="1636"/>
      <c r="AF65" s="1636"/>
      <c r="AG65" s="1636"/>
      <c r="AH65" s="1636">
        <v>0</v>
      </c>
    </row>
    <row s="1636" customFormat="1" customHeight="1" ht="18.75">
      <c r="A66" s="1824"/>
      <c r="B66" s="1824"/>
      <c r="C66" s="1688" t="s">
        <v>1168</v>
      </c>
      <c r="D66" s="345"/>
      <c r="E66" s="1032"/>
      <c r="F66" s="1032"/>
      <c r="G66" s="2428"/>
      <c r="H66" s="3080"/>
      <c r="I66" s="3081" t="s">
        <v>1169</v>
      </c>
      <c r="J66" s="3082"/>
      <c r="K66" s="3083"/>
      <c r="L66" s="3084"/>
      <c r="M66" s="2319"/>
      <c r="N66" s="619"/>
      <c r="O66" s="1625"/>
      <c r="P66" s="1625"/>
      <c r="Q66" s="1636"/>
      <c r="R66" s="1636"/>
      <c r="S66" s="1636"/>
      <c r="T66" s="1636"/>
      <c r="U66" s="1636"/>
      <c r="V66" s="1636"/>
      <c r="W66" s="1636"/>
      <c r="X66" s="1636"/>
      <c r="Y66" s="1636"/>
      <c r="Z66" s="1636"/>
      <c r="AA66" s="1636"/>
      <c r="AB66" s="1636"/>
      <c r="AC66" s="1636"/>
      <c r="AD66" s="1636"/>
      <c r="AE66" s="1636"/>
      <c r="AF66" s="1636"/>
      <c r="AG66" s="1636"/>
      <c r="AH66" s="1636">
        <v>0</v>
      </c>
    </row>
    <row s="1636" customFormat="1" customHeight="1" ht="0.75">
      <c r="A67" s="1781"/>
      <c r="B67" s="1781"/>
      <c r="C67" s="370" t="s">
        <v>1174</v>
      </c>
      <c r="D67" s="2463"/>
      <c r="E67" s="2205"/>
      <c r="F67" s="2384"/>
      <c r="G67" s="401"/>
      <c r="H67" s="1501"/>
      <c r="I67" s="652"/>
      <c r="J67" s="572"/>
      <c r="K67" s="1501"/>
      <c r="L67" s="215"/>
      <c r="M67" s="2171"/>
      <c r="N67" s="335"/>
      <c r="O67" s="1625"/>
      <c r="P67" s="1625"/>
      <c r="AH67" s="1632">
        <v>0</v>
      </c>
    </row>
    <row s="1636" customFormat="1" customHeight="1" ht="18.75" hidden="1">
      <c r="A68" s="1781" t="s">
        <v>259</v>
      </c>
      <c r="B68" s="1781" t="s">
        <v>260</v>
      </c>
      <c r="C68" s="370"/>
      <c r="D68" s="2463"/>
      <c r="E68" s="2205"/>
      <c r="F68" s="2384" t="str">
        <f>INDEX(PT_DIFFERENTIATION_VTAR,MATCH(A68,PT_DIFFERENTIATION_VTAR_ID,0))</f>
        <v>Тариф на горячую воду (горячее водоснабжение)</v>
      </c>
      <c r="G68" s="2428" t="str">
        <f>INDEX(PT_DIFFERENTIATION_NTAR,MATCH(B68,PT_DIFFERENTIATION_NTAR_ID,0))</f>
        <v/>
      </c>
      <c r="H68" s="1863"/>
      <c r="I68" s="1740"/>
      <c r="J68" s="1774"/>
      <c r="K68" s="1866"/>
      <c r="L68" s="1863" t="s">
        <v>315</v>
      </c>
      <c r="M68" s="2171"/>
      <c r="N68" s="335"/>
      <c r="O68" s="1625"/>
      <c r="P68" s="1625"/>
      <c r="AH68" s="1632">
        <v>0</v>
      </c>
    </row>
    <row s="1636" customFormat="1" customHeight="1" ht="18.75" hidden="1">
      <c r="A69" s="1781"/>
      <c r="B69" s="1781"/>
      <c r="C69" s="370" t="s">
        <v>1168</v>
      </c>
      <c r="D69" s="2463"/>
      <c r="E69" s="2205"/>
      <c r="F69" s="2384"/>
      <c r="G69" s="2428"/>
      <c r="H69" s="1501"/>
      <c r="I69" s="652" t="s">
        <v>1169</v>
      </c>
      <c r="J69" s="572"/>
      <c r="K69" s="1501"/>
      <c r="L69" s="215"/>
      <c r="M69" s="2171"/>
      <c r="N69" s="335"/>
      <c r="O69" s="1625"/>
      <c r="P69" s="1625"/>
      <c r="AH69" s="1632">
        <v>0</v>
      </c>
    </row>
    <row s="1636" customFormat="1" customHeight="1" ht="0.75" hidden="1">
      <c r="A70" s="1781"/>
      <c r="B70" s="1781"/>
      <c r="C70" s="370" t="s">
        <v>1174</v>
      </c>
      <c r="D70" s="2463"/>
      <c r="E70" s="2205"/>
      <c r="F70" s="2384"/>
      <c r="G70" s="401"/>
      <c r="H70" s="1501"/>
      <c r="I70" s="652"/>
      <c r="J70" s="572"/>
      <c r="K70" s="1501"/>
      <c r="L70" s="215"/>
      <c r="M70" s="2171"/>
      <c r="N70" s="335"/>
      <c r="O70" s="1625"/>
      <c r="P70" s="1625"/>
      <c r="AH70" s="1632">
        <v>0</v>
      </c>
    </row>
    <row s="1636" customFormat="1" customHeight="1" ht="18.75" hidden="1">
      <c r="A71" s="1781" t="s">
        <v>264</v>
      </c>
      <c r="B71" s="1781" t="s">
        <v>265</v>
      </c>
      <c r="C71" s="370"/>
      <c r="D71" s="2463"/>
      <c r="E71" s="2205"/>
      <c r="F71" s="2384" t="str">
        <f>INDEX(PT_DIFFERENTIATION_VTAR,MATCH(A71,PT_DIFFERENTIATION_VTAR_ID,0))</f>
        <v>Тариф на транспортировку горячей воды</v>
      </c>
      <c r="G71" s="2428" t="str">
        <f>INDEX(PT_DIFFERENTIATION_NTAR,MATCH(B71,PT_DIFFERENTIATION_NTAR_ID,0))</f>
        <v/>
      </c>
      <c r="H71" s="1863"/>
      <c r="I71" s="1740"/>
      <c r="J71" s="1774"/>
      <c r="K71" s="1866"/>
      <c r="L71" s="1863" t="s">
        <v>315</v>
      </c>
      <c r="M71" s="2171"/>
      <c r="N71" s="335"/>
      <c r="O71" s="1625"/>
      <c r="P71" s="1625"/>
      <c r="AH71" s="1632">
        <v>0</v>
      </c>
    </row>
    <row s="1636" customFormat="1" customHeight="1" ht="18.75" hidden="1">
      <c r="A72" s="1781"/>
      <c r="B72" s="1781"/>
      <c r="C72" s="370" t="s">
        <v>1168</v>
      </c>
      <c r="D72" s="2463"/>
      <c r="E72" s="2205"/>
      <c r="F72" s="2384"/>
      <c r="G72" s="2428"/>
      <c r="H72" s="1501"/>
      <c r="I72" s="652" t="s">
        <v>1169</v>
      </c>
      <c r="J72" s="572"/>
      <c r="K72" s="1501"/>
      <c r="L72" s="215"/>
      <c r="M72" s="2171"/>
      <c r="N72" s="335"/>
      <c r="O72" s="1625"/>
      <c r="P72" s="1625"/>
      <c r="AH72" s="1632">
        <v>0</v>
      </c>
    </row>
    <row s="1636" customFormat="1" customHeight="1" ht="0.75" hidden="1">
      <c r="A73" s="1781"/>
      <c r="B73" s="1781"/>
      <c r="C73" s="370" t="s">
        <v>1174</v>
      </c>
      <c r="D73" s="2463"/>
      <c r="E73" s="2205"/>
      <c r="F73" s="2384"/>
      <c r="G73" s="401"/>
      <c r="H73" s="1501"/>
      <c r="I73" s="652"/>
      <c r="J73" s="572"/>
      <c r="K73" s="1501"/>
      <c r="L73" s="215"/>
      <c r="M73" s="2171"/>
      <c r="N73" s="335"/>
      <c r="O73" s="1625"/>
      <c r="P73" s="1625"/>
      <c r="AH73" s="1632">
        <v>0</v>
      </c>
    </row>
    <row s="1636" customFormat="1" customHeight="1" ht="18.75" hidden="1">
      <c r="A74" s="1781" t="s">
        <v>269</v>
      </c>
      <c r="B74" s="1781" t="s">
        <v>270</v>
      </c>
      <c r="C74" s="370"/>
      <c r="D74" s="2463"/>
      <c r="E74" s="2205"/>
      <c r="F74" s="2384" t="str">
        <f>INDEX(PT_DIFFERENTIATION_VTAR,MATCH(A74,PT_DIFFERENTIATION_VTAR_ID,0))</f>
        <v>Тариф на подключение (технологическое присоединение) к централизованной системе горячего водоснабжения</v>
      </c>
      <c r="G74" s="2428" t="str">
        <f>INDEX(PT_DIFFERENTIATION_NTAR,MATCH(B74,PT_DIFFERENTIATION_NTAR_ID,0))</f>
        <v/>
      </c>
      <c r="H74" s="1863"/>
      <c r="I74" s="1740"/>
      <c r="J74" s="1774"/>
      <c r="K74" s="1866"/>
      <c r="L74" s="1863" t="s">
        <v>315</v>
      </c>
      <c r="M74" s="2171"/>
      <c r="N74" s="335"/>
      <c r="O74" s="1625"/>
      <c r="P74" s="1625"/>
      <c r="AH74" s="1632">
        <v>0</v>
      </c>
    </row>
    <row s="1636" customFormat="1" customHeight="1" ht="18.75" hidden="1">
      <c r="A75" s="1781"/>
      <c r="B75" s="1781"/>
      <c r="C75" s="370" t="s">
        <v>1168</v>
      </c>
      <c r="D75" s="2463"/>
      <c r="E75" s="2205"/>
      <c r="F75" s="2384"/>
      <c r="G75" s="2428"/>
      <c r="H75" s="1501"/>
      <c r="I75" s="652" t="s">
        <v>1169</v>
      </c>
      <c r="J75" s="572"/>
      <c r="K75" s="1501"/>
      <c r="L75" s="215"/>
      <c r="M75" s="2171"/>
      <c r="N75" s="335"/>
      <c r="O75" s="1625"/>
      <c r="P75" s="1625"/>
      <c r="AH75" s="1632">
        <v>0</v>
      </c>
    </row>
    <row s="1636" customFormat="1" customHeight="1" ht="0.75" hidden="1">
      <c r="A76" s="1781"/>
      <c r="B76" s="1781"/>
      <c r="C76" s="370" t="s">
        <v>1174</v>
      </c>
      <c r="D76" s="2463"/>
      <c r="E76" s="2205"/>
      <c r="F76" s="2384"/>
      <c r="G76" s="401"/>
      <c r="H76" s="1501"/>
      <c r="I76" s="652"/>
      <c r="J76" s="572"/>
      <c r="K76" s="1501"/>
      <c r="L76" s="215"/>
      <c r="M76" s="2171"/>
      <c r="N76" s="335"/>
      <c r="O76" s="1625"/>
      <c r="P76" s="1625"/>
      <c r="AH76" s="1632">
        <v>0</v>
      </c>
    </row>
    <row s="1636" customFormat="1" customHeight="1" ht="18.75" hidden="1">
      <c r="A77" s="1781" t="s">
        <v>274</v>
      </c>
      <c r="B77" s="1781" t="s">
        <v>275</v>
      </c>
      <c r="C77" s="370"/>
      <c r="D77" s="2463"/>
      <c r="E77" s="2205"/>
      <c r="F77" s="2384" t="str">
        <f>INDEX(PT_DIFFERENTIATION_VTAR,MATCH(A77,PT_DIFFERENTIATION_VTAR_ID,0))</f>
        <v>Тариф на водоотведение</v>
      </c>
      <c r="G77" s="2428" t="str">
        <f>INDEX(PT_DIFFERENTIATION_NTAR,MATCH(B77,PT_DIFFERENTIATION_NTAR_ID,0))</f>
        <v/>
      </c>
      <c r="H77" s="1863"/>
      <c r="I77" s="1740"/>
      <c r="J77" s="1774"/>
      <c r="K77" s="1866"/>
      <c r="L77" s="1863" t="s">
        <v>315</v>
      </c>
      <c r="M77" s="2171"/>
      <c r="N77" s="335"/>
      <c r="O77" s="1625"/>
      <c r="P77" s="1625"/>
      <c r="AH77" s="1632">
        <v>0</v>
      </c>
    </row>
    <row s="1636" customFormat="1" customHeight="1" ht="18.75" hidden="1">
      <c r="A78" s="1781"/>
      <c r="B78" s="1781"/>
      <c r="C78" s="370" t="s">
        <v>1168</v>
      </c>
      <c r="D78" s="2463"/>
      <c r="E78" s="2205"/>
      <c r="F78" s="2384"/>
      <c r="G78" s="2428"/>
      <c r="H78" s="1501"/>
      <c r="I78" s="652" t="s">
        <v>1169</v>
      </c>
      <c r="J78" s="572"/>
      <c r="K78" s="1501"/>
      <c r="L78" s="215"/>
      <c r="M78" s="2171"/>
      <c r="N78" s="335"/>
      <c r="O78" s="1625"/>
      <c r="P78" s="1625"/>
      <c r="AH78" s="1632">
        <v>0</v>
      </c>
    </row>
    <row s="1636" customFormat="1" customHeight="1" ht="0.75" hidden="1">
      <c r="A79" s="1781"/>
      <c r="B79" s="1781"/>
      <c r="C79" s="370" t="s">
        <v>1174</v>
      </c>
      <c r="D79" s="2463"/>
      <c r="E79" s="2205"/>
      <c r="F79" s="2384"/>
      <c r="G79" s="401"/>
      <c r="H79" s="1501"/>
      <c r="I79" s="652"/>
      <c r="J79" s="572"/>
      <c r="K79" s="1501"/>
      <c r="L79" s="215"/>
      <c r="M79" s="2171"/>
      <c r="N79" s="335"/>
      <c r="O79" s="1625"/>
      <c r="P79" s="1625"/>
      <c r="AH79" s="1632">
        <v>0</v>
      </c>
    </row>
    <row s="1636" customFormat="1" customHeight="1" ht="18.75" hidden="1">
      <c r="A80" s="1781" t="s">
        <v>279</v>
      </c>
      <c r="B80" s="1781" t="s">
        <v>280</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315</v>
      </c>
      <c r="M80" s="2171"/>
      <c r="N80" s="335"/>
      <c r="O80" s="1625"/>
      <c r="P80" s="1625"/>
      <c r="AH80" s="1632">
        <v>0</v>
      </c>
    </row>
    <row s="1636" customFormat="1" customHeight="1" ht="18.75" hidden="1">
      <c r="A81" s="1781"/>
      <c r="B81" s="1781"/>
      <c r="C81" s="370" t="s">
        <v>1168</v>
      </c>
      <c r="D81" s="2463"/>
      <c r="E81" s="2205"/>
      <c r="F81" s="2384"/>
      <c r="G81" s="2428"/>
      <c r="H81" s="1501"/>
      <c r="I81" s="652" t="s">
        <v>1169</v>
      </c>
      <c r="J81" s="572"/>
      <c r="K81" s="1501"/>
      <c r="L81" s="215"/>
      <c r="M81" s="2171"/>
      <c r="N81" s="335"/>
      <c r="O81" s="1625"/>
      <c r="P81" s="1625"/>
      <c r="AH81" s="1632">
        <v>0</v>
      </c>
    </row>
    <row s="1636" customFormat="1" customHeight="1" ht="0.75" hidden="1">
      <c r="A82" s="1781"/>
      <c r="B82" s="1781"/>
      <c r="C82" s="370" t="s">
        <v>1174</v>
      </c>
      <c r="D82" s="2463"/>
      <c r="E82" s="2205"/>
      <c r="F82" s="2384"/>
      <c r="G82" s="401"/>
      <c r="H82" s="1501"/>
      <c r="I82" s="652"/>
      <c r="J82" s="572"/>
      <c r="K82" s="1501"/>
      <c r="L82" s="215"/>
      <c r="M82" s="2171"/>
      <c r="N82" s="335"/>
      <c r="O82" s="1625"/>
      <c r="P82" s="1625"/>
      <c r="AH82" s="1632">
        <v>0</v>
      </c>
    </row>
    <row s="1636" customFormat="1" customHeight="1" ht="18.75" hidden="1">
      <c r="A83" s="1781" t="s">
        <v>284</v>
      </c>
      <c r="B83" s="1781" t="s">
        <v>285</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315</v>
      </c>
      <c r="M83" s="2171"/>
      <c r="N83" s="335"/>
      <c r="O83" s="1625"/>
      <c r="P83" s="1625"/>
      <c r="AH83" s="1632">
        <v>0</v>
      </c>
    </row>
    <row s="1636" customFormat="1" customHeight="1" ht="18.75" hidden="1">
      <c r="A84" s="1781"/>
      <c r="B84" s="1781"/>
      <c r="C84" s="370" t="s">
        <v>1168</v>
      </c>
      <c r="D84" s="2463"/>
      <c r="E84" s="2205"/>
      <c r="F84" s="2384"/>
      <c r="G84" s="2428"/>
      <c r="H84" s="1501"/>
      <c r="I84" s="652" t="s">
        <v>1169</v>
      </c>
      <c r="J84" s="572"/>
      <c r="K84" s="1501"/>
      <c r="L84" s="215"/>
      <c r="M84" s="2171"/>
      <c r="N84" s="335"/>
      <c r="O84" s="1625"/>
      <c r="P84" s="1625"/>
      <c r="AH84" s="1632">
        <v>0</v>
      </c>
    </row>
    <row s="1636" customFormat="1" customHeight="1" ht="1.05">
      <c r="A85" s="1781"/>
      <c r="B85" s="1781"/>
      <c r="C85" s="370" t="s">
        <v>1174</v>
      </c>
      <c r="D85" s="2463"/>
      <c r="E85" s="2205"/>
      <c r="F85" s="2384"/>
      <c r="G85" s="401"/>
      <c r="H85" s="1501"/>
      <c r="I85" s="652"/>
      <c r="J85" s="572"/>
      <c r="K85" s="1501"/>
      <c r="L85" s="215"/>
      <c r="M85" s="2171"/>
      <c r="N85" s="335"/>
      <c r="O85" s="1625"/>
      <c r="P85" s="1625"/>
      <c r="AH85" s="1632">
        <v>1</v>
      </c>
    </row>
    <row customHeight="1" ht="19.95">
      <c r="A86" s="1781"/>
      <c r="B86" s="1781"/>
      <c r="D86" s="377"/>
      <c r="E86" s="148" t="s">
        <v>108</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1"/>
      <c r="H86" s="2461"/>
      <c r="I86" s="2461"/>
      <c r="J86" s="2461"/>
      <c r="K86" s="2461"/>
      <c r="L86" s="2461"/>
      <c r="M86" s="298"/>
      <c r="N86" s="335"/>
      <c r="AH86" s="375">
        <v>19</v>
      </c>
    </row>
    <row customHeight="1" ht="36">
      <c r="A87" s="1781"/>
      <c r="B87" s="1781"/>
      <c r="D87" s="377"/>
      <c r="E87" s="400"/>
      <c r="F87" s="199" t="s">
        <v>315</v>
      </c>
      <c r="G87" s="199" t="s">
        <v>315</v>
      </c>
      <c r="H87" s="2219" t="s">
        <v>315</v>
      </c>
      <c r="I87" s="2221"/>
      <c r="J87" s="199" t="s">
        <v>315</v>
      </c>
      <c r="K87" s="199" t="s">
        <v>315</v>
      </c>
      <c r="L87" s="3085" t="s">
        <v>1177</v>
      </c>
      <c r="M87" s="346" t="s">
        <v>1178</v>
      </c>
      <c r="N87" s="335"/>
      <c r="AH87" s="375">
        <v>34</v>
      </c>
    </row>
    <row customHeight="1" ht="19.95">
      <c r="A88" s="1781"/>
      <c r="B88" s="1781"/>
      <c r="D88" s="377"/>
      <c r="E88" s="148" t="s">
        <v>89</v>
      </c>
      <c r="F88" s="2461" t="s">
        <v>1179</v>
      </c>
      <c r="G88" s="2461"/>
      <c r="H88" s="2461"/>
      <c r="I88" s="2461"/>
      <c r="J88" s="2461"/>
      <c r="K88" s="2461"/>
      <c r="L88" s="2461"/>
      <c r="M88" s="298"/>
      <c r="N88" s="335"/>
      <c r="AH88" s="375">
        <v>19</v>
      </c>
    </row>
    <row s="1636" customFormat="1" customHeight="1" ht="60.75" hidden="1">
      <c r="A89" s="1781" t="s">
        <v>153</v>
      </c>
      <c r="B89" s="1781" t="s">
        <v>154</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315</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1170</v>
      </c>
      <c r="D90" s="2463"/>
      <c r="E90" s="2205"/>
      <c r="F90" s="2384"/>
      <c r="G90" s="2428"/>
      <c r="H90" s="1501"/>
      <c r="I90" s="652" t="s">
        <v>1169</v>
      </c>
      <c r="J90" s="572"/>
      <c r="K90" s="1501"/>
      <c r="L90" s="215"/>
      <c r="M90" s="2171"/>
      <c r="N90" s="335"/>
      <c r="O90" s="1625"/>
      <c r="P90" s="1625"/>
      <c r="AH90" s="1632">
        <v>0</v>
      </c>
    </row>
    <row s="1636" customFormat="1" customHeight="1" ht="0.75" hidden="1">
      <c r="A91" s="1781"/>
      <c r="B91" s="1781"/>
      <c r="C91" s="370" t="s">
        <v>1180</v>
      </c>
      <c r="D91" s="2463"/>
      <c r="E91" s="2205"/>
      <c r="F91" s="2384"/>
      <c r="G91" s="401"/>
      <c r="H91" s="1501"/>
      <c r="I91" s="652"/>
      <c r="J91" s="572"/>
      <c r="K91" s="1501"/>
      <c r="L91" s="215"/>
      <c r="M91" s="2171"/>
      <c r="N91" s="335"/>
      <c r="O91" s="1625"/>
      <c r="P91" s="1625"/>
      <c r="AH91" s="1632">
        <v>0</v>
      </c>
    </row>
    <row s="1636" customFormat="1" customHeight="1" ht="45" hidden="1">
      <c r="A92" s="1781" t="s">
        <v>158</v>
      </c>
      <c r="B92" s="1781" t="s">
        <v>159</v>
      </c>
      <c r="C92" s="370"/>
      <c r="D92" s="2463"/>
      <c r="E92" s="2205"/>
      <c r="F92" s="2384" t="str">
        <f>INDEX(PT_DIFFERENTIATION_VTAR,MATCH(A92,PT_DIFFERENTIATION_VTAR_ID,0))</f>
        <v/>
      </c>
      <c r="G92" s="2428" t="str">
        <f>INDEX(PT_DIFFERENTIATION_NTAR,MATCH(B92,PT_DIFFERENTIATION_NTAR_ID,0))</f>
        <v/>
      </c>
      <c r="H92" s="1863"/>
      <c r="I92" s="1740"/>
      <c r="J92" s="1774"/>
      <c r="K92" s="1779"/>
      <c r="L92" s="1863" t="s">
        <v>315</v>
      </c>
      <c r="M92" s="2172"/>
      <c r="N92" s="335"/>
      <c r="O92" s="1625"/>
      <c r="P92" s="1625"/>
      <c r="AH92" s="1632">
        <v>0</v>
      </c>
    </row>
    <row s="1636" customFormat="1" customHeight="1" ht="18.75" hidden="1">
      <c r="A93" s="1781"/>
      <c r="B93" s="1781"/>
      <c r="C93" s="370" t="s">
        <v>1170</v>
      </c>
      <c r="D93" s="2463"/>
      <c r="E93" s="2205"/>
      <c r="F93" s="2384"/>
      <c r="G93" s="2428"/>
      <c r="H93" s="1501"/>
      <c r="I93" s="652" t="s">
        <v>1169</v>
      </c>
      <c r="J93" s="572"/>
      <c r="K93" s="1501"/>
      <c r="L93" s="215"/>
      <c r="M93" s="1862"/>
      <c r="N93" s="335"/>
      <c r="O93" s="1625"/>
      <c r="P93" s="1625"/>
      <c r="AH93" s="1632">
        <v>0</v>
      </c>
    </row>
    <row s="1636" customFormat="1" customHeight="1" ht="0.75" hidden="1">
      <c r="A94" s="1781"/>
      <c r="B94" s="1781"/>
      <c r="C94" s="370" t="s">
        <v>1180</v>
      </c>
      <c r="D94" s="2463"/>
      <c r="E94" s="2205"/>
      <c r="F94" s="2384"/>
      <c r="G94" s="401"/>
      <c r="H94" s="1501"/>
      <c r="I94" s="652"/>
      <c r="J94" s="572"/>
      <c r="K94" s="1501"/>
      <c r="L94" s="215"/>
      <c r="M94" s="342"/>
      <c r="N94" s="335"/>
      <c r="O94" s="1625"/>
      <c r="P94" s="1625"/>
      <c r="AH94" s="1632">
        <v>0</v>
      </c>
    </row>
    <row s="1636" customFormat="1" customHeight="1" ht="45" hidden="1">
      <c r="A95" s="1781" t="s">
        <v>165</v>
      </c>
      <c r="B95" s="1781" t="s">
        <v>166</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315</v>
      </c>
      <c r="M95" s="342"/>
      <c r="N95" s="335"/>
      <c r="O95" s="1625"/>
      <c r="P95" s="1625"/>
      <c r="AH95" s="1632">
        <v>0</v>
      </c>
    </row>
    <row s="1636" customFormat="1" customHeight="1" ht="18.75" hidden="1">
      <c r="A96" s="1781"/>
      <c r="B96" s="1781"/>
      <c r="C96" s="370" t="s">
        <v>1170</v>
      </c>
      <c r="D96" s="2463"/>
      <c r="E96" s="2205"/>
      <c r="F96" s="2384"/>
      <c r="G96" s="2428"/>
      <c r="H96" s="1501"/>
      <c r="I96" s="652" t="s">
        <v>1169</v>
      </c>
      <c r="J96" s="572"/>
      <c r="K96" s="1501"/>
      <c r="L96" s="215"/>
      <c r="M96" s="342"/>
      <c r="N96" s="335"/>
      <c r="O96" s="1625"/>
      <c r="P96" s="1625"/>
      <c r="AH96" s="1632">
        <v>0</v>
      </c>
    </row>
    <row s="1636" customFormat="1" customHeight="1" ht="0.75" hidden="1">
      <c r="A97" s="1781"/>
      <c r="B97" s="1781"/>
      <c r="C97" s="370" t="s">
        <v>1180</v>
      </c>
      <c r="D97" s="2463"/>
      <c r="E97" s="2205"/>
      <c r="F97" s="2384"/>
      <c r="G97" s="401"/>
      <c r="H97" s="1501"/>
      <c r="I97" s="652"/>
      <c r="J97" s="572"/>
      <c r="K97" s="1501"/>
      <c r="L97" s="215"/>
      <c r="M97" s="342"/>
      <c r="N97" s="335"/>
      <c r="O97" s="1625"/>
      <c r="P97" s="1625"/>
      <c r="AH97" s="1632">
        <v>0</v>
      </c>
    </row>
    <row s="1636" customFormat="1" customHeight="1" ht="45" hidden="1">
      <c r="A98" s="1781" t="s">
        <v>171</v>
      </c>
      <c r="B98" s="1781" t="s">
        <v>172</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315</v>
      </c>
      <c r="M98" s="342"/>
      <c r="N98" s="335"/>
      <c r="O98" s="1625"/>
      <c r="P98" s="1625"/>
      <c r="AH98" s="1632">
        <v>0</v>
      </c>
    </row>
    <row s="1636" customFormat="1" customHeight="1" ht="18.75" hidden="1">
      <c r="A99" s="1781"/>
      <c r="B99" s="1781"/>
      <c r="C99" s="370" t="s">
        <v>1170</v>
      </c>
      <c r="D99" s="2463"/>
      <c r="E99" s="2205"/>
      <c r="F99" s="2384"/>
      <c r="G99" s="2428"/>
      <c r="H99" s="1501"/>
      <c r="I99" s="652" t="s">
        <v>1169</v>
      </c>
      <c r="J99" s="572"/>
      <c r="K99" s="1501"/>
      <c r="L99" s="215"/>
      <c r="M99" s="342"/>
      <c r="N99" s="335"/>
      <c r="O99" s="1625"/>
      <c r="P99" s="1625"/>
      <c r="AH99" s="1632">
        <v>0</v>
      </c>
    </row>
    <row s="1636" customFormat="1" customHeight="1" ht="0.75" hidden="1">
      <c r="A100" s="1781"/>
      <c r="B100" s="1781"/>
      <c r="C100" s="370" t="s">
        <v>1180</v>
      </c>
      <c r="D100" s="2463"/>
      <c r="E100" s="2205"/>
      <c r="F100" s="2384"/>
      <c r="G100" s="401"/>
      <c r="H100" s="1501"/>
      <c r="I100" s="652"/>
      <c r="J100" s="572"/>
      <c r="K100" s="1501"/>
      <c r="L100" s="215"/>
      <c r="M100" s="342"/>
      <c r="N100" s="335"/>
      <c r="O100" s="1625"/>
      <c r="P100" s="1625"/>
      <c r="AH100" s="1632">
        <v>0</v>
      </c>
    </row>
    <row s="1636" customFormat="1" customHeight="1" ht="18.75" hidden="1">
      <c r="A101" s="1781" t="s">
        <v>177</v>
      </c>
      <c r="B101" s="1781" t="s">
        <v>178</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315</v>
      </c>
      <c r="M101" s="342"/>
      <c r="N101" s="335"/>
      <c r="O101" s="1625"/>
      <c r="P101" s="1625"/>
      <c r="AH101" s="1632">
        <v>0</v>
      </c>
    </row>
    <row s="1636" customFormat="1" customHeight="1" ht="18.75" hidden="1">
      <c r="A102" s="1781"/>
      <c r="B102" s="1781"/>
      <c r="C102" s="370" t="s">
        <v>1170</v>
      </c>
      <c r="D102" s="2463"/>
      <c r="E102" s="2205"/>
      <c r="F102" s="2384"/>
      <c r="G102" s="2428"/>
      <c r="H102" s="1501"/>
      <c r="I102" s="652" t="s">
        <v>1169</v>
      </c>
      <c r="J102" s="572"/>
      <c r="K102" s="1501"/>
      <c r="L102" s="215"/>
      <c r="M102" s="342"/>
      <c r="N102" s="335"/>
      <c r="O102" s="1625"/>
      <c r="P102" s="1625"/>
      <c r="AH102" s="1632">
        <v>0</v>
      </c>
    </row>
    <row s="1636" customFormat="1" customHeight="1" ht="0.75" hidden="1">
      <c r="A103" s="1781"/>
      <c r="B103" s="1781"/>
      <c r="C103" s="370" t="s">
        <v>1180</v>
      </c>
      <c r="D103" s="2463"/>
      <c r="E103" s="2205"/>
      <c r="F103" s="2384"/>
      <c r="G103" s="401"/>
      <c r="H103" s="1501"/>
      <c r="I103" s="652"/>
      <c r="J103" s="572"/>
      <c r="K103" s="1501"/>
      <c r="L103" s="215"/>
      <c r="M103" s="342"/>
      <c r="N103" s="335"/>
      <c r="O103" s="1625"/>
      <c r="P103" s="1625"/>
      <c r="AH103" s="1632">
        <v>0</v>
      </c>
    </row>
    <row s="1636" customFormat="1" customHeight="1" ht="18.75" hidden="1">
      <c r="A104" s="1781" t="s">
        <v>183</v>
      </c>
      <c r="B104" s="1781" t="s">
        <v>184</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315</v>
      </c>
      <c r="M104" s="342"/>
      <c r="N104" s="335"/>
      <c r="O104" s="1625"/>
      <c r="P104" s="1625"/>
      <c r="AH104" s="1632">
        <v>0</v>
      </c>
    </row>
    <row s="1636" customFormat="1" customHeight="1" ht="18.75" hidden="1">
      <c r="A105" s="1781"/>
      <c r="B105" s="1781"/>
      <c r="C105" s="370" t="s">
        <v>1170</v>
      </c>
      <c r="D105" s="2463"/>
      <c r="E105" s="2205"/>
      <c r="F105" s="2384"/>
      <c r="G105" s="2428"/>
      <c r="H105" s="1501"/>
      <c r="I105" s="652" t="s">
        <v>1169</v>
      </c>
      <c r="J105" s="572"/>
      <c r="K105" s="1501"/>
      <c r="L105" s="215"/>
      <c r="M105" s="342"/>
      <c r="N105" s="335"/>
      <c r="O105" s="1625"/>
      <c r="P105" s="1625"/>
      <c r="AH105" s="1632">
        <v>0</v>
      </c>
    </row>
    <row s="1636" customFormat="1" customHeight="1" ht="0.75" hidden="1">
      <c r="A106" s="1781"/>
      <c r="B106" s="1781"/>
      <c r="C106" s="370" t="s">
        <v>1180</v>
      </c>
      <c r="D106" s="2463"/>
      <c r="E106" s="2205"/>
      <c r="F106" s="2384"/>
      <c r="G106" s="401"/>
      <c r="H106" s="1501"/>
      <c r="I106" s="652"/>
      <c r="J106" s="572"/>
      <c r="K106" s="1501"/>
      <c r="L106" s="215"/>
      <c r="M106" s="342"/>
      <c r="N106" s="335"/>
      <c r="O106" s="1625"/>
      <c r="P106" s="1625"/>
      <c r="AH106" s="1632">
        <v>0</v>
      </c>
    </row>
    <row s="1636" customFormat="1" customHeight="1" ht="18.75" hidden="1">
      <c r="A107" s="1781" t="s">
        <v>189</v>
      </c>
      <c r="B107" s="1781" t="s">
        <v>190</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315</v>
      </c>
      <c r="M107" s="342"/>
      <c r="N107" s="335"/>
      <c r="O107" s="1625"/>
      <c r="P107" s="1625"/>
      <c r="AH107" s="1632">
        <v>0</v>
      </c>
    </row>
    <row s="1636" customFormat="1" customHeight="1" ht="18.75" hidden="1">
      <c r="A108" s="1781"/>
      <c r="B108" s="1781"/>
      <c r="C108" s="370" t="s">
        <v>1170</v>
      </c>
      <c r="D108" s="2463"/>
      <c r="E108" s="2205"/>
      <c r="F108" s="2384"/>
      <c r="G108" s="2428"/>
      <c r="H108" s="1501"/>
      <c r="I108" s="652" t="s">
        <v>1169</v>
      </c>
      <c r="J108" s="572"/>
      <c r="K108" s="1501"/>
      <c r="L108" s="215"/>
      <c r="M108" s="342"/>
      <c r="N108" s="335"/>
      <c r="O108" s="1625"/>
      <c r="P108" s="1625"/>
      <c r="AH108" s="1632">
        <v>0</v>
      </c>
    </row>
    <row s="1636" customFormat="1" customHeight="1" ht="0.75" hidden="1">
      <c r="A109" s="1781"/>
      <c r="B109" s="1781"/>
      <c r="C109" s="370" t="s">
        <v>1180</v>
      </c>
      <c r="D109" s="2463"/>
      <c r="E109" s="2205"/>
      <c r="F109" s="2384"/>
      <c r="G109" s="401"/>
      <c r="H109" s="1501"/>
      <c r="I109" s="652"/>
      <c r="J109" s="572"/>
      <c r="K109" s="1501"/>
      <c r="L109" s="215"/>
      <c r="M109" s="342"/>
      <c r="N109" s="335"/>
      <c r="O109" s="1625"/>
      <c r="P109" s="1625"/>
      <c r="AH109" s="1632">
        <v>0</v>
      </c>
    </row>
    <row s="1636" customFormat="1" customHeight="1" ht="18.75" hidden="1">
      <c r="A110" s="1781" t="s">
        <v>195</v>
      </c>
      <c r="B110" s="1781" t="s">
        <v>196</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315</v>
      </c>
      <c r="M110" s="342"/>
      <c r="N110" s="335"/>
      <c r="O110" s="1625"/>
      <c r="P110" s="1625"/>
      <c r="AH110" s="1632">
        <v>0</v>
      </c>
    </row>
    <row s="1636" customFormat="1" customHeight="1" ht="18.75" hidden="1">
      <c r="A111" s="1781"/>
      <c r="B111" s="1781"/>
      <c r="C111" s="370" t="s">
        <v>1170</v>
      </c>
      <c r="D111" s="2463"/>
      <c r="E111" s="2205"/>
      <c r="F111" s="2384"/>
      <c r="G111" s="2428"/>
      <c r="H111" s="1501"/>
      <c r="I111" s="652" t="s">
        <v>1169</v>
      </c>
      <c r="J111" s="572"/>
      <c r="K111" s="1501"/>
      <c r="L111" s="215"/>
      <c r="M111" s="342"/>
      <c r="N111" s="335"/>
      <c r="O111" s="1625"/>
      <c r="P111" s="1625"/>
      <c r="AH111" s="1632">
        <v>0</v>
      </c>
    </row>
    <row s="1636" customFormat="1" customHeight="1" ht="0.75" hidden="1">
      <c r="A112" s="1781"/>
      <c r="B112" s="1781"/>
      <c r="C112" s="370" t="s">
        <v>1180</v>
      </c>
      <c r="D112" s="2463"/>
      <c r="E112" s="2205"/>
      <c r="F112" s="2384"/>
      <c r="G112" s="401"/>
      <c r="H112" s="1501"/>
      <c r="I112" s="652"/>
      <c r="J112" s="572"/>
      <c r="K112" s="1501"/>
      <c r="L112" s="215"/>
      <c r="M112" s="342"/>
      <c r="N112" s="335"/>
      <c r="O112" s="1625"/>
      <c r="P112" s="1625"/>
      <c r="AH112" s="1632">
        <v>0</v>
      </c>
    </row>
    <row s="1636" customFormat="1" customHeight="1" ht="18.75" hidden="1">
      <c r="A113" s="1781" t="s">
        <v>201</v>
      </c>
      <c r="B113" s="1781" t="s">
        <v>202</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315</v>
      </c>
      <c r="M113" s="342"/>
      <c r="N113" s="335"/>
      <c r="O113" s="1625"/>
      <c r="P113" s="1625"/>
      <c r="AH113" s="1632">
        <v>0</v>
      </c>
    </row>
    <row s="1636" customFormat="1" customHeight="1" ht="18.75" hidden="1">
      <c r="A114" s="1781"/>
      <c r="B114" s="1781"/>
      <c r="C114" s="370" t="s">
        <v>1170</v>
      </c>
      <c r="D114" s="2463"/>
      <c r="E114" s="2205"/>
      <c r="F114" s="2384"/>
      <c r="G114" s="2428"/>
      <c r="H114" s="1501"/>
      <c r="I114" s="652" t="s">
        <v>1169</v>
      </c>
      <c r="J114" s="572"/>
      <c r="K114" s="1501"/>
      <c r="L114" s="215"/>
      <c r="M114" s="342"/>
      <c r="N114" s="335"/>
      <c r="O114" s="1625"/>
      <c r="P114" s="1625"/>
      <c r="AH114" s="1632">
        <v>0</v>
      </c>
    </row>
    <row s="1636" customFormat="1" customHeight="1" ht="0.75" hidden="1">
      <c r="A115" s="1781"/>
      <c r="B115" s="1781"/>
      <c r="C115" s="370" t="s">
        <v>1180</v>
      </c>
      <c r="D115" s="2463"/>
      <c r="E115" s="2205"/>
      <c r="F115" s="2384"/>
      <c r="G115" s="401"/>
      <c r="H115" s="1501"/>
      <c r="I115" s="652"/>
      <c r="J115" s="572"/>
      <c r="K115" s="1501"/>
      <c r="L115" s="215"/>
      <c r="M115" s="342"/>
      <c r="N115" s="335"/>
      <c r="O115" s="1625"/>
      <c r="P115" s="1625"/>
      <c r="AH115" s="1632">
        <v>0</v>
      </c>
    </row>
    <row s="1636" customFormat="1" customHeight="1" ht="18.75">
      <c r="A116" s="1781" t="s">
        <v>223</v>
      </c>
      <c r="B116" s="1781" t="s">
        <v>224</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тариф на питьевую воду (питьевое водоснабжение)</v>
      </c>
      <c r="H116" s="1863"/>
      <c r="I116" s="1740">
        <v>45658</v>
      </c>
      <c r="J116" s="1774">
        <v>46022</v>
      </c>
      <c r="K116" s="1779">
        <v>142047.05</v>
      </c>
      <c r="L116" s="1863" t="s">
        <v>315</v>
      </c>
      <c r="M116" s="342"/>
      <c r="N116" s="335"/>
      <c r="O116" s="1625"/>
      <c r="P116" s="1625"/>
      <c r="AH116" s="1632">
        <v>0</v>
      </c>
    </row>
    <row s="1636" customFormat="1" customHeight="1" ht="18.75">
      <c r="A117" s="1781"/>
      <c r="B117" s="1781"/>
      <c r="C117" s="370" t="s">
        <v>1170</v>
      </c>
      <c r="D117" s="2463"/>
      <c r="E117" s="2205"/>
      <c r="F117" s="2384"/>
      <c r="G117" s="2428"/>
      <c r="H117" s="1501"/>
      <c r="I117" s="652" t="s">
        <v>1169</v>
      </c>
      <c r="J117" s="572"/>
      <c r="K117" s="1501"/>
      <c r="L117" s="215"/>
      <c r="M117" s="342"/>
      <c r="N117" s="335"/>
      <c r="O117" s="1625"/>
      <c r="P117" s="1625"/>
      <c r="AH117" s="1632">
        <v>0</v>
      </c>
    </row>
    <row s="1636" customFormat="1" customHeight="1" ht="0.75">
      <c r="A118" s="1781"/>
      <c r="B118" s="1781"/>
      <c r="C118" s="370" t="s">
        <v>1180</v>
      </c>
      <c r="D118" s="2463"/>
      <c r="E118" s="2205"/>
      <c r="F118" s="2384"/>
      <c r="G118" s="401"/>
      <c r="H118" s="1501"/>
      <c r="I118" s="652"/>
      <c r="J118" s="572"/>
      <c r="K118" s="1501"/>
      <c r="L118" s="215"/>
      <c r="M118" s="342"/>
      <c r="N118" s="335"/>
      <c r="O118" s="1625"/>
      <c r="P118" s="1625"/>
      <c r="AH118" s="1632">
        <v>0</v>
      </c>
    </row>
    <row s="1636" customFormat="1" customHeight="1" ht="18.75" hidden="1">
      <c r="A119" s="1781" t="s">
        <v>231</v>
      </c>
      <c r="B119" s="1781" t="s">
        <v>232</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315</v>
      </c>
      <c r="M119" s="342"/>
      <c r="N119" s="335"/>
      <c r="O119" s="1625"/>
      <c r="P119" s="1625"/>
      <c r="AH119" s="1632">
        <v>0</v>
      </c>
    </row>
    <row s="1636" customFormat="1" customHeight="1" ht="18.75" hidden="1">
      <c r="A120" s="1781"/>
      <c r="B120" s="1781"/>
      <c r="C120" s="370" t="s">
        <v>1170</v>
      </c>
      <c r="D120" s="2463"/>
      <c r="E120" s="2205"/>
      <c r="F120" s="2384"/>
      <c r="G120" s="2428"/>
      <c r="H120" s="1501"/>
      <c r="I120" s="652" t="s">
        <v>1169</v>
      </c>
      <c r="J120" s="572"/>
      <c r="K120" s="1501"/>
      <c r="L120" s="215"/>
      <c r="M120" s="342"/>
      <c r="N120" s="335"/>
      <c r="O120" s="1625"/>
      <c r="P120" s="1625"/>
      <c r="AH120" s="1632">
        <v>0</v>
      </c>
    </row>
    <row s="1636" customFormat="1" customHeight="1" ht="0.75" hidden="1">
      <c r="A121" s="1781"/>
      <c r="B121" s="1781"/>
      <c r="C121" s="370" t="s">
        <v>1180</v>
      </c>
      <c r="D121" s="2463"/>
      <c r="E121" s="2205"/>
      <c r="F121" s="2384"/>
      <c r="G121" s="401"/>
      <c r="H121" s="1501"/>
      <c r="I121" s="652"/>
      <c r="J121" s="572"/>
      <c r="K121" s="1501"/>
      <c r="L121" s="215"/>
      <c r="M121" s="342"/>
      <c r="N121" s="335"/>
      <c r="O121" s="1625"/>
      <c r="P121" s="1625"/>
      <c r="AH121" s="1632">
        <v>0</v>
      </c>
    </row>
    <row s="1636" customFormat="1" customHeight="1" ht="18.75" hidden="1">
      <c r="A122" s="1781" t="s">
        <v>236</v>
      </c>
      <c r="B122" s="1781" t="s">
        <v>237</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315</v>
      </c>
      <c r="M122" s="342"/>
      <c r="N122" s="335"/>
      <c r="O122" s="1625"/>
      <c r="P122" s="1625"/>
      <c r="AH122" s="1632">
        <v>0</v>
      </c>
    </row>
    <row s="1636" customFormat="1" customHeight="1" ht="18.75" hidden="1">
      <c r="A123" s="1781"/>
      <c r="B123" s="1781"/>
      <c r="C123" s="370" t="s">
        <v>1170</v>
      </c>
      <c r="D123" s="2463"/>
      <c r="E123" s="2205"/>
      <c r="F123" s="2384"/>
      <c r="G123" s="2428"/>
      <c r="H123" s="1501"/>
      <c r="I123" s="652" t="s">
        <v>1169</v>
      </c>
      <c r="J123" s="572"/>
      <c r="K123" s="1501"/>
      <c r="L123" s="215"/>
      <c r="M123" s="342"/>
      <c r="N123" s="335"/>
      <c r="O123" s="1625"/>
      <c r="P123" s="1625"/>
      <c r="AH123" s="1632">
        <v>0</v>
      </c>
    </row>
    <row s="1636" customFormat="1" customHeight="1" ht="0.75" hidden="1">
      <c r="A124" s="1781"/>
      <c r="B124" s="1781"/>
      <c r="C124" s="370" t="s">
        <v>1180</v>
      </c>
      <c r="D124" s="2463"/>
      <c r="E124" s="2205"/>
      <c r="F124" s="2384"/>
      <c r="G124" s="401"/>
      <c r="H124" s="1501"/>
      <c r="I124" s="652"/>
      <c r="J124" s="572"/>
      <c r="K124" s="1501"/>
      <c r="L124" s="215"/>
      <c r="M124" s="342"/>
      <c r="N124" s="335"/>
      <c r="O124" s="1625"/>
      <c r="P124" s="1625"/>
      <c r="AH124" s="1632">
        <v>0</v>
      </c>
    </row>
    <row s="1636" customFormat="1" customHeight="1" ht="18.75" hidden="1">
      <c r="A125" s="1781" t="s">
        <v>241</v>
      </c>
      <c r="B125" s="1781" t="s">
        <v>242</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315</v>
      </c>
      <c r="M125" s="342"/>
      <c r="N125" s="335"/>
      <c r="O125" s="1625"/>
      <c r="P125" s="1625"/>
      <c r="AH125" s="1632">
        <v>0</v>
      </c>
    </row>
    <row s="1636" customFormat="1" customHeight="1" ht="18.75" hidden="1">
      <c r="A126" s="1781"/>
      <c r="B126" s="1781"/>
      <c r="C126" s="370" t="s">
        <v>1170</v>
      </c>
      <c r="D126" s="2463"/>
      <c r="E126" s="2205"/>
      <c r="F126" s="2384"/>
      <c r="G126" s="2428"/>
      <c r="H126" s="1501"/>
      <c r="I126" s="652" t="s">
        <v>1169</v>
      </c>
      <c r="J126" s="572"/>
      <c r="K126" s="1501"/>
      <c r="L126" s="215"/>
      <c r="M126" s="342"/>
      <c r="N126" s="335"/>
      <c r="O126" s="1625"/>
      <c r="P126" s="1625"/>
      <c r="AH126" s="1632">
        <v>0</v>
      </c>
    </row>
    <row s="1636" customFormat="1" customHeight="1" ht="0.75" hidden="1">
      <c r="A127" s="1781"/>
      <c r="B127" s="1781"/>
      <c r="C127" s="370" t="s">
        <v>1180</v>
      </c>
      <c r="D127" s="2463"/>
      <c r="E127" s="2205"/>
      <c r="F127" s="2384"/>
      <c r="G127" s="401"/>
      <c r="H127" s="1501"/>
      <c r="I127" s="652"/>
      <c r="J127" s="572"/>
      <c r="K127" s="1501"/>
      <c r="L127" s="215"/>
      <c r="M127" s="342"/>
      <c r="N127" s="335"/>
      <c r="O127" s="1625"/>
      <c r="P127" s="1625"/>
      <c r="AH127" s="1632">
        <v>0</v>
      </c>
    </row>
    <row s="1636" customFormat="1" customHeight="1" ht="18.75">
      <c r="A128" s="1781" t="s">
        <v>248</v>
      </c>
      <c r="B128" s="1781" t="s">
        <v>249</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тариф на подключаемую нагрузку водопроводной сети </v>
      </c>
      <c r="H128" s="1863"/>
      <c r="I128" s="1740">
        <v>45658</v>
      </c>
      <c r="J128" s="1774">
        <v>46022</v>
      </c>
      <c r="K128" s="1779">
        <v>9774</v>
      </c>
      <c r="L128" s="1863" t="s">
        <v>315</v>
      </c>
      <c r="M128" s="342"/>
      <c r="N128" s="335"/>
      <c r="O128" s="1625"/>
      <c r="P128" s="1625"/>
      <c r="AH128" s="1632">
        <v>0</v>
      </c>
    </row>
    <row s="1636" customFormat="1" customHeight="1" ht="18.75">
      <c r="A129" s="1781"/>
      <c r="B129" s="1781"/>
      <c r="C129" s="370" t="s">
        <v>1170</v>
      </c>
      <c r="D129" s="2463"/>
      <c r="E129" s="2205"/>
      <c r="F129" s="2384"/>
      <c r="G129" s="2428"/>
      <c r="H129" s="1501"/>
      <c r="I129" s="652" t="s">
        <v>1169</v>
      </c>
      <c r="J129" s="572"/>
      <c r="K129" s="1501"/>
      <c r="L129" s="215"/>
      <c r="M129" s="342"/>
      <c r="N129" s="335"/>
      <c r="O129" s="1625"/>
      <c r="P129" s="1625"/>
      <c r="AH129" s="1632">
        <v>0</v>
      </c>
    </row>
    <row s="1636" customFormat="1" customHeight="1" ht="18.75">
      <c r="A130" s="1824" t="s">
        <v>248</v>
      </c>
      <c r="B130" s="1824" t="s">
        <v>254</v>
      </c>
      <c r="C130" s="1688"/>
      <c r="D130" s="345"/>
      <c r="E130" s="1032"/>
      <c r="F130" s="1032"/>
      <c r="G130" s="2428" t="str">
        <f>INDEX(PT_DIFFERENTIATION_NTAR,MATCH(B130,PT_DIFFERENTIATION_NTAR_ID,0))</f>
        <v>тарифы на протяженность водопроводной сети </v>
      </c>
      <c r="H130" s="2272"/>
      <c r="I130" s="1740">
        <v>45658</v>
      </c>
      <c r="J130" s="1774">
        <v>46022</v>
      </c>
      <c r="K130" s="1779">
        <v>0</v>
      </c>
      <c r="L130" s="2272" t="s">
        <v>315</v>
      </c>
      <c r="M130" s="2319"/>
      <c r="N130" s="619"/>
      <c r="O130" s="1625"/>
      <c r="P130" s="1625"/>
      <c r="Q130" s="1636"/>
      <c r="R130" s="1636"/>
      <c r="S130" s="1636"/>
      <c r="T130" s="1636"/>
      <c r="U130" s="1636"/>
      <c r="V130" s="1636"/>
      <c r="W130" s="1636"/>
      <c r="X130" s="1636"/>
      <c r="Y130" s="1636"/>
      <c r="Z130" s="1636"/>
      <c r="AA130" s="1636"/>
      <c r="AB130" s="1636"/>
      <c r="AC130" s="1636"/>
      <c r="AD130" s="1636"/>
      <c r="AE130" s="1636"/>
      <c r="AF130" s="1636"/>
      <c r="AG130" s="1636"/>
      <c r="AH130" s="1636">
        <v>0</v>
      </c>
    </row>
    <row s="1636" customFormat="1" customHeight="1" ht="18.75">
      <c r="A131" s="1824"/>
      <c r="B131" s="1824"/>
      <c r="C131" s="1688" t="s">
        <v>1170</v>
      </c>
      <c r="D131" s="345"/>
      <c r="E131" s="1032"/>
      <c r="F131" s="1032"/>
      <c r="G131" s="2428"/>
      <c r="H131" s="3086"/>
      <c r="I131" s="3087" t="s">
        <v>1169</v>
      </c>
      <c r="J131" s="3088"/>
      <c r="K131" s="3089"/>
      <c r="L131" s="3090"/>
      <c r="M131" s="2319"/>
      <c r="N131" s="619"/>
      <c r="O131" s="1625"/>
      <c r="P131" s="1625"/>
      <c r="Q131" s="1636"/>
      <c r="R131" s="1636"/>
      <c r="S131" s="1636"/>
      <c r="T131" s="1636"/>
      <c r="U131" s="1636"/>
      <c r="V131" s="1636"/>
      <c r="W131" s="1636"/>
      <c r="X131" s="1636"/>
      <c r="Y131" s="1636"/>
      <c r="Z131" s="1636"/>
      <c r="AA131" s="1636"/>
      <c r="AB131" s="1636"/>
      <c r="AC131" s="1636"/>
      <c r="AD131" s="1636"/>
      <c r="AE131" s="1636"/>
      <c r="AF131" s="1636"/>
      <c r="AG131" s="1636"/>
      <c r="AH131" s="1636">
        <v>0</v>
      </c>
    </row>
    <row s="1636" customFormat="1" customHeight="1" ht="0.75">
      <c r="A132" s="1781"/>
      <c r="B132" s="1781"/>
      <c r="C132" s="370" t="s">
        <v>1180</v>
      </c>
      <c r="D132" s="2463"/>
      <c r="E132" s="2205"/>
      <c r="F132" s="2384"/>
      <c r="G132" s="401"/>
      <c r="H132" s="1501"/>
      <c r="I132" s="652"/>
      <c r="J132" s="572"/>
      <c r="K132" s="1501"/>
      <c r="L132" s="215"/>
      <c r="M132" s="342"/>
      <c r="N132" s="335"/>
      <c r="O132" s="1625"/>
      <c r="P132" s="1625"/>
      <c r="AH132" s="1632">
        <v>0</v>
      </c>
    </row>
    <row s="1636" customFormat="1" customHeight="1" ht="18.75" hidden="1">
      <c r="A133" s="1781" t="s">
        <v>259</v>
      </c>
      <c r="B133" s="1781" t="s">
        <v>260</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315</v>
      </c>
      <c r="M133" s="342"/>
      <c r="N133" s="335"/>
      <c r="O133" s="1625"/>
      <c r="P133" s="1625"/>
      <c r="AH133" s="1632">
        <v>0</v>
      </c>
    </row>
    <row s="1636" customFormat="1" customHeight="1" ht="18.75" hidden="1">
      <c r="A134" s="1781"/>
      <c r="B134" s="1781"/>
      <c r="C134" s="370" t="s">
        <v>1170</v>
      </c>
      <c r="D134" s="2463"/>
      <c r="E134" s="2205"/>
      <c r="F134" s="2384"/>
      <c r="G134" s="2428"/>
      <c r="H134" s="1501"/>
      <c r="I134" s="652" t="s">
        <v>1169</v>
      </c>
      <c r="J134" s="572"/>
      <c r="K134" s="1501"/>
      <c r="L134" s="215"/>
      <c r="M134" s="342"/>
      <c r="N134" s="335"/>
      <c r="O134" s="1625"/>
      <c r="P134" s="1625"/>
      <c r="AH134" s="1632">
        <v>0</v>
      </c>
    </row>
    <row s="1636" customFormat="1" customHeight="1" ht="0.75" hidden="1">
      <c r="A135" s="1781"/>
      <c r="B135" s="1781"/>
      <c r="C135" s="370" t="s">
        <v>1180</v>
      </c>
      <c r="D135" s="2463"/>
      <c r="E135" s="2205"/>
      <c r="F135" s="2384"/>
      <c r="G135" s="401"/>
      <c r="H135" s="1501"/>
      <c r="I135" s="652"/>
      <c r="J135" s="572"/>
      <c r="K135" s="1501"/>
      <c r="L135" s="215"/>
      <c r="M135" s="342"/>
      <c r="N135" s="335"/>
      <c r="O135" s="1625"/>
      <c r="P135" s="1625"/>
      <c r="AH135" s="1632">
        <v>0</v>
      </c>
    </row>
    <row s="1636" customFormat="1" customHeight="1" ht="18.75" hidden="1">
      <c r="A136" s="1781" t="s">
        <v>264</v>
      </c>
      <c r="B136" s="1781" t="s">
        <v>265</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315</v>
      </c>
      <c r="M136" s="342"/>
      <c r="N136" s="335"/>
      <c r="O136" s="1625"/>
      <c r="P136" s="1625"/>
      <c r="AH136" s="1632">
        <v>0</v>
      </c>
    </row>
    <row s="1636" customFormat="1" customHeight="1" ht="18.75" hidden="1">
      <c r="A137" s="1781"/>
      <c r="B137" s="1781"/>
      <c r="C137" s="370" t="s">
        <v>1170</v>
      </c>
      <c r="D137" s="2463"/>
      <c r="E137" s="2205"/>
      <c r="F137" s="2384"/>
      <c r="G137" s="2428"/>
      <c r="H137" s="1501"/>
      <c r="I137" s="652" t="s">
        <v>1169</v>
      </c>
      <c r="J137" s="572"/>
      <c r="K137" s="1501"/>
      <c r="L137" s="215"/>
      <c r="M137" s="342"/>
      <c r="N137" s="335"/>
      <c r="O137" s="1625"/>
      <c r="P137" s="1625"/>
      <c r="AH137" s="1632">
        <v>0</v>
      </c>
    </row>
    <row s="1636" customFormat="1" customHeight="1" ht="0.75" hidden="1">
      <c r="A138" s="1781"/>
      <c r="B138" s="1781"/>
      <c r="C138" s="370" t="s">
        <v>1180</v>
      </c>
      <c r="D138" s="2463"/>
      <c r="E138" s="2205"/>
      <c r="F138" s="2384"/>
      <c r="G138" s="401"/>
      <c r="H138" s="1501"/>
      <c r="I138" s="652"/>
      <c r="J138" s="572"/>
      <c r="K138" s="1501"/>
      <c r="L138" s="215"/>
      <c r="M138" s="342"/>
      <c r="N138" s="335"/>
      <c r="O138" s="1625"/>
      <c r="P138" s="1625"/>
      <c r="AH138" s="1632">
        <v>0</v>
      </c>
    </row>
    <row s="1636" customFormat="1" customHeight="1" ht="18.75" hidden="1">
      <c r="A139" s="1781" t="s">
        <v>269</v>
      </c>
      <c r="B139" s="1781" t="s">
        <v>270</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315</v>
      </c>
      <c r="M139" s="342"/>
      <c r="N139" s="335"/>
      <c r="O139" s="1625"/>
      <c r="P139" s="1625"/>
      <c r="AH139" s="1632">
        <v>0</v>
      </c>
    </row>
    <row s="1636" customFormat="1" customHeight="1" ht="18.75" hidden="1">
      <c r="A140" s="1781"/>
      <c r="B140" s="1781"/>
      <c r="C140" s="370" t="s">
        <v>1170</v>
      </c>
      <c r="D140" s="2463"/>
      <c r="E140" s="2205"/>
      <c r="F140" s="2384"/>
      <c r="G140" s="2428"/>
      <c r="H140" s="1501"/>
      <c r="I140" s="652" t="s">
        <v>1169</v>
      </c>
      <c r="J140" s="572"/>
      <c r="K140" s="1501"/>
      <c r="L140" s="215"/>
      <c r="M140" s="342"/>
      <c r="N140" s="335"/>
      <c r="O140" s="1625"/>
      <c r="P140" s="1625"/>
      <c r="AH140" s="1632">
        <v>0</v>
      </c>
    </row>
    <row s="1636" customFormat="1" customHeight="1" ht="0.75" hidden="1">
      <c r="A141" s="1781"/>
      <c r="B141" s="1781"/>
      <c r="C141" s="370" t="s">
        <v>1180</v>
      </c>
      <c r="D141" s="2463"/>
      <c r="E141" s="2205"/>
      <c r="F141" s="2384"/>
      <c r="G141" s="401"/>
      <c r="H141" s="1501"/>
      <c r="I141" s="652"/>
      <c r="J141" s="572"/>
      <c r="K141" s="1501"/>
      <c r="L141" s="215"/>
      <c r="M141" s="342"/>
      <c r="N141" s="335"/>
      <c r="O141" s="1625"/>
      <c r="P141" s="1625"/>
      <c r="AH141" s="1632">
        <v>0</v>
      </c>
    </row>
    <row s="1636" customFormat="1" customHeight="1" ht="18.75" hidden="1">
      <c r="A142" s="1781" t="s">
        <v>274</v>
      </c>
      <c r="B142" s="1781" t="s">
        <v>275</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315</v>
      </c>
      <c r="M142" s="342"/>
      <c r="N142" s="335"/>
      <c r="O142" s="1625"/>
      <c r="P142" s="1625"/>
      <c r="AH142" s="1632">
        <v>0</v>
      </c>
    </row>
    <row s="1636" customFormat="1" customHeight="1" ht="18.75" hidden="1">
      <c r="A143" s="1781"/>
      <c r="B143" s="1781"/>
      <c r="C143" s="370" t="s">
        <v>1170</v>
      </c>
      <c r="D143" s="2463"/>
      <c r="E143" s="2205"/>
      <c r="F143" s="2384"/>
      <c r="G143" s="2428"/>
      <c r="H143" s="1501"/>
      <c r="I143" s="652" t="s">
        <v>1169</v>
      </c>
      <c r="J143" s="572"/>
      <c r="K143" s="1501"/>
      <c r="L143" s="215"/>
      <c r="M143" s="342"/>
      <c r="N143" s="335"/>
      <c r="O143" s="1625"/>
      <c r="P143" s="1625"/>
      <c r="AH143" s="1632">
        <v>0</v>
      </c>
    </row>
    <row s="1636" customFormat="1" customHeight="1" ht="0.75" hidden="1">
      <c r="A144" s="1781"/>
      <c r="B144" s="1781"/>
      <c r="C144" s="370" t="s">
        <v>1180</v>
      </c>
      <c r="D144" s="2463"/>
      <c r="E144" s="2205"/>
      <c r="F144" s="2384"/>
      <c r="G144" s="401"/>
      <c r="H144" s="1501"/>
      <c r="I144" s="652"/>
      <c r="J144" s="572"/>
      <c r="K144" s="1501"/>
      <c r="L144" s="215"/>
      <c r="M144" s="342"/>
      <c r="N144" s="335"/>
      <c r="O144" s="1625"/>
      <c r="P144" s="1625"/>
      <c r="AH144" s="1632">
        <v>0</v>
      </c>
    </row>
    <row s="1636" customFormat="1" customHeight="1" ht="18.75" hidden="1">
      <c r="A145" s="1781" t="s">
        <v>279</v>
      </c>
      <c r="B145" s="1781" t="s">
        <v>280</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315</v>
      </c>
      <c r="M145" s="342"/>
      <c r="N145" s="335"/>
      <c r="O145" s="1625"/>
      <c r="P145" s="1625"/>
      <c r="AH145" s="1632">
        <v>0</v>
      </c>
    </row>
    <row s="1636" customFormat="1" customHeight="1" ht="18.75" hidden="1">
      <c r="A146" s="1781"/>
      <c r="B146" s="1781"/>
      <c r="C146" s="370" t="s">
        <v>1170</v>
      </c>
      <c r="D146" s="2463"/>
      <c r="E146" s="2205"/>
      <c r="F146" s="2384"/>
      <c r="G146" s="2428"/>
      <c r="H146" s="1501"/>
      <c r="I146" s="652" t="s">
        <v>1169</v>
      </c>
      <c r="J146" s="572"/>
      <c r="K146" s="1501"/>
      <c r="L146" s="215"/>
      <c r="M146" s="342"/>
      <c r="N146" s="335"/>
      <c r="O146" s="1625"/>
      <c r="P146" s="1625"/>
      <c r="AH146" s="1632">
        <v>0</v>
      </c>
    </row>
    <row s="1636" customFormat="1" customHeight="1" ht="0.75" hidden="1">
      <c r="A147" s="1781"/>
      <c r="B147" s="1781"/>
      <c r="C147" s="370" t="s">
        <v>1180</v>
      </c>
      <c r="D147" s="2463"/>
      <c r="E147" s="2205"/>
      <c r="F147" s="2384"/>
      <c r="G147" s="401"/>
      <c r="H147" s="1501"/>
      <c r="I147" s="652"/>
      <c r="J147" s="572"/>
      <c r="K147" s="1501"/>
      <c r="L147" s="215"/>
      <c r="M147" s="342"/>
      <c r="N147" s="335"/>
      <c r="O147" s="1625"/>
      <c r="P147" s="1625"/>
      <c r="AH147" s="1632">
        <v>0</v>
      </c>
    </row>
    <row s="1636" customFormat="1" customHeight="1" ht="18.75" hidden="1">
      <c r="A148" s="1781" t="s">
        <v>284</v>
      </c>
      <c r="B148" s="1781" t="s">
        <v>285</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315</v>
      </c>
      <c r="M148" s="342"/>
      <c r="N148" s="335"/>
      <c r="O148" s="1625"/>
      <c r="P148" s="1625"/>
      <c r="AH148" s="1632">
        <v>0</v>
      </c>
    </row>
    <row s="1636" customFormat="1" customHeight="1" ht="18.75" hidden="1">
      <c r="A149" s="1781"/>
      <c r="B149" s="1781"/>
      <c r="C149" s="370" t="s">
        <v>1170</v>
      </c>
      <c r="D149" s="2463"/>
      <c r="E149" s="2205"/>
      <c r="F149" s="2384"/>
      <c r="G149" s="2428"/>
      <c r="H149" s="1501"/>
      <c r="I149" s="652" t="s">
        <v>1169</v>
      </c>
      <c r="J149" s="572"/>
      <c r="K149" s="1501"/>
      <c r="L149" s="215"/>
      <c r="M149" s="342"/>
      <c r="N149" s="335"/>
      <c r="O149" s="1625"/>
      <c r="P149" s="1625"/>
      <c r="AH149" s="1632">
        <v>0</v>
      </c>
    </row>
    <row s="1636" customFormat="1" customHeight="1" ht="1.05">
      <c r="A150" s="1781"/>
      <c r="B150" s="1781"/>
      <c r="C150" s="370" t="s">
        <v>1180</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90</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1"/>
      <c r="H151" s="2461"/>
      <c r="I151" s="2461"/>
      <c r="J151" s="2461"/>
      <c r="K151" s="2461"/>
      <c r="L151" s="2461"/>
      <c r="M151" s="298"/>
      <c r="N151" s="335"/>
      <c r="AH151" s="375">
        <v>19</v>
      </c>
    </row>
    <row s="1636" customFormat="1" customHeight="1" ht="60.75" hidden="1">
      <c r="A152" s="1781" t="s">
        <v>153</v>
      </c>
      <c r="B152" s="1781" t="s">
        <v>154</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315</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1170</v>
      </c>
      <c r="D153" s="2463"/>
      <c r="E153" s="2205"/>
      <c r="F153" s="2384"/>
      <c r="G153" s="2428"/>
      <c r="H153" s="1501"/>
      <c r="I153" s="652" t="s">
        <v>1169</v>
      </c>
      <c r="J153" s="572"/>
      <c r="K153" s="1501"/>
      <c r="L153" s="215"/>
      <c r="M153" s="2171"/>
      <c r="N153" s="335"/>
      <c r="O153" s="1625"/>
      <c r="P153" s="1625"/>
      <c r="AH153" s="1632">
        <v>0</v>
      </c>
    </row>
    <row s="1636" customFormat="1" customHeight="1" ht="0.75" hidden="1">
      <c r="A154" s="1781"/>
      <c r="B154" s="1781"/>
      <c r="C154" s="370" t="s">
        <v>1180</v>
      </c>
      <c r="D154" s="2463"/>
      <c r="E154" s="2205"/>
      <c r="F154" s="2384"/>
      <c r="G154" s="401"/>
      <c r="H154" s="1501"/>
      <c r="I154" s="652"/>
      <c r="J154" s="572"/>
      <c r="K154" s="1501"/>
      <c r="L154" s="215"/>
      <c r="M154" s="2171"/>
      <c r="N154" s="335"/>
      <c r="O154" s="1625"/>
      <c r="P154" s="1625"/>
      <c r="AH154" s="1632">
        <v>0</v>
      </c>
    </row>
    <row s="1636" customFormat="1" customHeight="1" ht="45" hidden="1">
      <c r="A155" s="1781" t="s">
        <v>158</v>
      </c>
      <c r="B155" s="1781" t="s">
        <v>159</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315</v>
      </c>
      <c r="M155" s="2172"/>
      <c r="N155" s="335"/>
      <c r="O155" s="1625"/>
      <c r="P155" s="1625"/>
      <c r="AH155" s="1632">
        <v>0</v>
      </c>
    </row>
    <row s="1636" customFormat="1" customHeight="1" ht="18.75" hidden="1">
      <c r="A156" s="1781"/>
      <c r="B156" s="1781"/>
      <c r="C156" s="370" t="s">
        <v>1170</v>
      </c>
      <c r="D156" s="2463"/>
      <c r="E156" s="2205"/>
      <c r="F156" s="2384"/>
      <c r="G156" s="2428"/>
      <c r="H156" s="1501"/>
      <c r="I156" s="652" t="s">
        <v>1169</v>
      </c>
      <c r="J156" s="572"/>
      <c r="K156" s="1501"/>
      <c r="L156" s="215"/>
      <c r="M156" s="1862"/>
      <c r="N156" s="335"/>
      <c r="O156" s="1625"/>
      <c r="P156" s="1625"/>
      <c r="AH156" s="1632">
        <v>0</v>
      </c>
    </row>
    <row s="1636" customFormat="1" customHeight="1" ht="0.75" hidden="1">
      <c r="A157" s="1781"/>
      <c r="B157" s="1781"/>
      <c r="C157" s="370" t="s">
        <v>1180</v>
      </c>
      <c r="D157" s="2463"/>
      <c r="E157" s="2205"/>
      <c r="F157" s="2384"/>
      <c r="G157" s="401"/>
      <c r="H157" s="1501"/>
      <c r="I157" s="652"/>
      <c r="J157" s="572"/>
      <c r="K157" s="1501"/>
      <c r="L157" s="215"/>
      <c r="M157" s="342"/>
      <c r="N157" s="335"/>
      <c r="O157" s="1625"/>
      <c r="P157" s="1625"/>
      <c r="AH157" s="1632">
        <v>0</v>
      </c>
    </row>
    <row s="1636" customFormat="1" customHeight="1" ht="45" hidden="1">
      <c r="A158" s="1781" t="s">
        <v>165</v>
      </c>
      <c r="B158" s="1781" t="s">
        <v>166</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315</v>
      </c>
      <c r="M158" s="342"/>
      <c r="N158" s="335"/>
      <c r="O158" s="1625"/>
      <c r="P158" s="1625"/>
      <c r="AH158" s="1632">
        <v>0</v>
      </c>
    </row>
    <row s="1636" customFormat="1" customHeight="1" ht="18.75" hidden="1">
      <c r="A159" s="1781"/>
      <c r="B159" s="1781"/>
      <c r="C159" s="370" t="s">
        <v>1170</v>
      </c>
      <c r="D159" s="2463"/>
      <c r="E159" s="2205"/>
      <c r="F159" s="2384"/>
      <c r="G159" s="2428"/>
      <c r="H159" s="1501"/>
      <c r="I159" s="652" t="s">
        <v>1169</v>
      </c>
      <c r="J159" s="572"/>
      <c r="K159" s="1501"/>
      <c r="L159" s="215"/>
      <c r="M159" s="342"/>
      <c r="N159" s="335"/>
      <c r="O159" s="1625"/>
      <c r="P159" s="1625"/>
      <c r="AH159" s="1632">
        <v>0</v>
      </c>
    </row>
    <row s="1636" customFormat="1" customHeight="1" ht="0.75" hidden="1">
      <c r="A160" s="1781"/>
      <c r="B160" s="1781"/>
      <c r="C160" s="370" t="s">
        <v>1180</v>
      </c>
      <c r="D160" s="2463"/>
      <c r="E160" s="2205"/>
      <c r="F160" s="2384"/>
      <c r="G160" s="401"/>
      <c r="H160" s="1501"/>
      <c r="I160" s="652"/>
      <c r="J160" s="572"/>
      <c r="K160" s="1501"/>
      <c r="L160" s="215"/>
      <c r="M160" s="342"/>
      <c r="N160" s="335"/>
      <c r="O160" s="1625"/>
      <c r="P160" s="1625"/>
      <c r="AH160" s="1632">
        <v>0</v>
      </c>
    </row>
    <row s="1636" customFormat="1" customHeight="1" ht="45" hidden="1">
      <c r="A161" s="1781" t="s">
        <v>171</v>
      </c>
      <c r="B161" s="1781" t="s">
        <v>172</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315</v>
      </c>
      <c r="M161" s="342"/>
      <c r="N161" s="335"/>
      <c r="O161" s="1625"/>
      <c r="P161" s="1625"/>
      <c r="AH161" s="1632">
        <v>0</v>
      </c>
    </row>
    <row s="1636" customFormat="1" customHeight="1" ht="18.75" hidden="1">
      <c r="A162" s="1781"/>
      <c r="B162" s="1781"/>
      <c r="C162" s="370" t="s">
        <v>1170</v>
      </c>
      <c r="D162" s="2463"/>
      <c r="E162" s="2205"/>
      <c r="F162" s="2384"/>
      <c r="G162" s="2428"/>
      <c r="H162" s="1501"/>
      <c r="I162" s="652" t="s">
        <v>1169</v>
      </c>
      <c r="J162" s="572"/>
      <c r="K162" s="1501"/>
      <c r="L162" s="215"/>
      <c r="M162" s="342"/>
      <c r="N162" s="335"/>
      <c r="O162" s="1625"/>
      <c r="P162" s="1625"/>
      <c r="AH162" s="1632">
        <v>0</v>
      </c>
    </row>
    <row s="1636" customFormat="1" customHeight="1" ht="0.75" hidden="1">
      <c r="A163" s="1781"/>
      <c r="B163" s="1781"/>
      <c r="C163" s="370" t="s">
        <v>1180</v>
      </c>
      <c r="D163" s="2463"/>
      <c r="E163" s="2205"/>
      <c r="F163" s="2384"/>
      <c r="G163" s="401"/>
      <c r="H163" s="1501"/>
      <c r="I163" s="652"/>
      <c r="J163" s="572"/>
      <c r="K163" s="1501"/>
      <c r="L163" s="215"/>
      <c r="M163" s="342"/>
      <c r="N163" s="335"/>
      <c r="O163" s="1625"/>
      <c r="P163" s="1625"/>
      <c r="AH163" s="1632">
        <v>0</v>
      </c>
    </row>
    <row s="1636" customFormat="1" customHeight="1" ht="18.75" hidden="1">
      <c r="A164" s="1781" t="s">
        <v>177</v>
      </c>
      <c r="B164" s="1781" t="s">
        <v>178</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315</v>
      </c>
      <c r="M164" s="342"/>
      <c r="N164" s="335"/>
      <c r="O164" s="1625"/>
      <c r="P164" s="1625"/>
      <c r="AH164" s="1632">
        <v>0</v>
      </c>
    </row>
    <row s="1636" customFormat="1" customHeight="1" ht="18.75" hidden="1">
      <c r="A165" s="1781"/>
      <c r="B165" s="1781"/>
      <c r="C165" s="370" t="s">
        <v>1170</v>
      </c>
      <c r="D165" s="2463"/>
      <c r="E165" s="2205"/>
      <c r="F165" s="2384"/>
      <c r="G165" s="2428"/>
      <c r="H165" s="1501"/>
      <c r="I165" s="652" t="s">
        <v>1169</v>
      </c>
      <c r="J165" s="572"/>
      <c r="K165" s="1501"/>
      <c r="L165" s="215"/>
      <c r="M165" s="342"/>
      <c r="N165" s="335"/>
      <c r="O165" s="1625"/>
      <c r="P165" s="1625"/>
      <c r="AH165" s="1632">
        <v>0</v>
      </c>
    </row>
    <row s="1636" customFormat="1" customHeight="1" ht="0.75" hidden="1">
      <c r="A166" s="1781"/>
      <c r="B166" s="1781"/>
      <c r="C166" s="370" t="s">
        <v>1180</v>
      </c>
      <c r="D166" s="2463"/>
      <c r="E166" s="2205"/>
      <c r="F166" s="2384"/>
      <c r="G166" s="401"/>
      <c r="H166" s="1501"/>
      <c r="I166" s="652"/>
      <c r="J166" s="572"/>
      <c r="K166" s="1501"/>
      <c r="L166" s="215"/>
      <c r="M166" s="342"/>
      <c r="N166" s="335"/>
      <c r="O166" s="1625"/>
      <c r="P166" s="1625"/>
      <c r="AH166" s="1632">
        <v>0</v>
      </c>
    </row>
    <row s="1636" customFormat="1" customHeight="1" ht="18.75" hidden="1">
      <c r="A167" s="1781" t="s">
        <v>183</v>
      </c>
      <c r="B167" s="1781" t="s">
        <v>184</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315</v>
      </c>
      <c r="M167" s="342"/>
      <c r="N167" s="335"/>
      <c r="O167" s="1625"/>
      <c r="P167" s="1625"/>
      <c r="AH167" s="1632">
        <v>0</v>
      </c>
    </row>
    <row s="1636" customFormat="1" customHeight="1" ht="18.75" hidden="1">
      <c r="A168" s="1781"/>
      <c r="B168" s="1781"/>
      <c r="C168" s="370" t="s">
        <v>1170</v>
      </c>
      <c r="D168" s="2463"/>
      <c r="E168" s="2205"/>
      <c r="F168" s="2384"/>
      <c r="G168" s="2428"/>
      <c r="H168" s="1501"/>
      <c r="I168" s="652" t="s">
        <v>1169</v>
      </c>
      <c r="J168" s="572"/>
      <c r="K168" s="1501"/>
      <c r="L168" s="215"/>
      <c r="M168" s="342"/>
      <c r="N168" s="335"/>
      <c r="O168" s="1625"/>
      <c r="P168" s="1625"/>
      <c r="AH168" s="1632">
        <v>0</v>
      </c>
    </row>
    <row s="1636" customFormat="1" customHeight="1" ht="0.75" hidden="1">
      <c r="A169" s="1781"/>
      <c r="B169" s="1781"/>
      <c r="C169" s="370" t="s">
        <v>1180</v>
      </c>
      <c r="D169" s="2463"/>
      <c r="E169" s="2205"/>
      <c r="F169" s="2384"/>
      <c r="G169" s="401"/>
      <c r="H169" s="1501"/>
      <c r="I169" s="652"/>
      <c r="J169" s="572"/>
      <c r="K169" s="1501"/>
      <c r="L169" s="215"/>
      <c r="M169" s="342"/>
      <c r="N169" s="335"/>
      <c r="O169" s="1625"/>
      <c r="P169" s="1625"/>
      <c r="AH169" s="1632">
        <v>0</v>
      </c>
    </row>
    <row s="1636" customFormat="1" customHeight="1" ht="18.75" hidden="1">
      <c r="A170" s="1781" t="s">
        <v>189</v>
      </c>
      <c r="B170" s="1781" t="s">
        <v>190</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315</v>
      </c>
      <c r="M170" s="342"/>
      <c r="N170" s="335"/>
      <c r="O170" s="1625"/>
      <c r="P170" s="1625"/>
      <c r="AH170" s="1632">
        <v>0</v>
      </c>
    </row>
    <row s="1636" customFormat="1" customHeight="1" ht="18.75" hidden="1">
      <c r="A171" s="1781"/>
      <c r="B171" s="1781"/>
      <c r="C171" s="370" t="s">
        <v>1170</v>
      </c>
      <c r="D171" s="2463"/>
      <c r="E171" s="2205"/>
      <c r="F171" s="2384"/>
      <c r="G171" s="2428"/>
      <c r="H171" s="1501"/>
      <c r="I171" s="652" t="s">
        <v>1169</v>
      </c>
      <c r="J171" s="572"/>
      <c r="K171" s="1501"/>
      <c r="L171" s="215"/>
      <c r="M171" s="342"/>
      <c r="N171" s="335"/>
      <c r="O171" s="1625"/>
      <c r="P171" s="1625"/>
      <c r="AH171" s="1632">
        <v>0</v>
      </c>
    </row>
    <row s="1636" customFormat="1" customHeight="1" ht="0.75" hidden="1">
      <c r="A172" s="1781"/>
      <c r="B172" s="1781"/>
      <c r="C172" s="370" t="s">
        <v>1180</v>
      </c>
      <c r="D172" s="2463"/>
      <c r="E172" s="2205"/>
      <c r="F172" s="2384"/>
      <c r="G172" s="401"/>
      <c r="H172" s="1501"/>
      <c r="I172" s="652"/>
      <c r="J172" s="572"/>
      <c r="K172" s="1501"/>
      <c r="L172" s="215"/>
      <c r="M172" s="342"/>
      <c r="N172" s="335"/>
      <c r="O172" s="1625"/>
      <c r="P172" s="1625"/>
      <c r="AH172" s="1632">
        <v>0</v>
      </c>
    </row>
    <row s="1636" customFormat="1" customHeight="1" ht="18.75" hidden="1">
      <c r="A173" s="1781" t="s">
        <v>195</v>
      </c>
      <c r="B173" s="1781" t="s">
        <v>196</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315</v>
      </c>
      <c r="M173" s="342"/>
      <c r="N173" s="335"/>
      <c r="O173" s="1625"/>
      <c r="P173" s="1625"/>
      <c r="AH173" s="1632">
        <v>0</v>
      </c>
    </row>
    <row s="1636" customFormat="1" customHeight="1" ht="18.75" hidden="1">
      <c r="A174" s="1781"/>
      <c r="B174" s="1781"/>
      <c r="C174" s="370" t="s">
        <v>1170</v>
      </c>
      <c r="D174" s="2463"/>
      <c r="E174" s="2205"/>
      <c r="F174" s="2384"/>
      <c r="G174" s="2428"/>
      <c r="H174" s="1501"/>
      <c r="I174" s="652" t="s">
        <v>1169</v>
      </c>
      <c r="J174" s="572"/>
      <c r="K174" s="1501"/>
      <c r="L174" s="215"/>
      <c r="M174" s="342"/>
      <c r="N174" s="335"/>
      <c r="O174" s="1625"/>
      <c r="P174" s="1625"/>
      <c r="AH174" s="1632">
        <v>0</v>
      </c>
    </row>
    <row s="1636" customFormat="1" customHeight="1" ht="0.75" hidden="1">
      <c r="A175" s="1781"/>
      <c r="B175" s="1781"/>
      <c r="C175" s="370" t="s">
        <v>1180</v>
      </c>
      <c r="D175" s="2463"/>
      <c r="E175" s="2205"/>
      <c r="F175" s="2384"/>
      <c r="G175" s="401"/>
      <c r="H175" s="1501"/>
      <c r="I175" s="652"/>
      <c r="J175" s="572"/>
      <c r="K175" s="1501"/>
      <c r="L175" s="215"/>
      <c r="M175" s="342"/>
      <c r="N175" s="335"/>
      <c r="O175" s="1625"/>
      <c r="P175" s="1625"/>
      <c r="AH175" s="1632">
        <v>0</v>
      </c>
    </row>
    <row s="1636" customFormat="1" customHeight="1" ht="18.75" hidden="1">
      <c r="A176" s="1781" t="s">
        <v>201</v>
      </c>
      <c r="B176" s="1781" t="s">
        <v>202</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315</v>
      </c>
      <c r="M176" s="342"/>
      <c r="N176" s="335"/>
      <c r="O176" s="1625"/>
      <c r="P176" s="1625"/>
      <c r="AH176" s="1632">
        <v>0</v>
      </c>
    </row>
    <row s="1636" customFormat="1" customHeight="1" ht="18.75" hidden="1">
      <c r="A177" s="1781"/>
      <c r="B177" s="1781"/>
      <c r="C177" s="370" t="s">
        <v>1170</v>
      </c>
      <c r="D177" s="2463"/>
      <c r="E177" s="2205"/>
      <c r="F177" s="2384"/>
      <c r="G177" s="2428"/>
      <c r="H177" s="1501"/>
      <c r="I177" s="652" t="s">
        <v>1169</v>
      </c>
      <c r="J177" s="572"/>
      <c r="K177" s="1501"/>
      <c r="L177" s="215"/>
      <c r="M177" s="342"/>
      <c r="N177" s="335"/>
      <c r="O177" s="1625"/>
      <c r="P177" s="1625"/>
      <c r="AH177" s="1632">
        <v>0</v>
      </c>
    </row>
    <row s="1636" customFormat="1" customHeight="1" ht="0.75" hidden="1">
      <c r="A178" s="1781"/>
      <c r="B178" s="1781"/>
      <c r="C178" s="370" t="s">
        <v>1180</v>
      </c>
      <c r="D178" s="2463"/>
      <c r="E178" s="2205"/>
      <c r="F178" s="2384"/>
      <c r="G178" s="401"/>
      <c r="H178" s="1501"/>
      <c r="I178" s="652"/>
      <c r="J178" s="572"/>
      <c r="K178" s="1501"/>
      <c r="L178" s="215"/>
      <c r="M178" s="342"/>
      <c r="N178" s="335"/>
      <c r="O178" s="1625"/>
      <c r="P178" s="1625"/>
      <c r="AH178" s="1632">
        <v>0</v>
      </c>
    </row>
    <row s="1636" customFormat="1" customHeight="1" ht="18.75">
      <c r="A179" s="1781" t="s">
        <v>223</v>
      </c>
      <c r="B179" s="1781" t="s">
        <v>224</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тариф на питьевую воду (питьевое водоснабжение)</v>
      </c>
      <c r="H179" s="1863"/>
      <c r="I179" s="1740">
        <v>45658</v>
      </c>
      <c r="J179" s="1774">
        <v>46022</v>
      </c>
      <c r="K179" s="1779">
        <v>2414.5</v>
      </c>
      <c r="L179" s="1863" t="s">
        <v>315</v>
      </c>
      <c r="M179" s="342"/>
      <c r="N179" s="335"/>
      <c r="O179" s="1625"/>
      <c r="P179" s="1625"/>
      <c r="AH179" s="1632">
        <v>0</v>
      </c>
    </row>
    <row s="1636" customFormat="1" customHeight="1" ht="18.75">
      <c r="A180" s="1781"/>
      <c r="B180" s="1781"/>
      <c r="C180" s="370" t="s">
        <v>1170</v>
      </c>
      <c r="D180" s="2463"/>
      <c r="E180" s="2205"/>
      <c r="F180" s="2384"/>
      <c r="G180" s="2428"/>
      <c r="H180" s="1501"/>
      <c r="I180" s="652" t="s">
        <v>1169</v>
      </c>
      <c r="J180" s="572"/>
      <c r="K180" s="1501"/>
      <c r="L180" s="215"/>
      <c r="M180" s="342"/>
      <c r="N180" s="335"/>
      <c r="O180" s="1625"/>
      <c r="P180" s="1625"/>
      <c r="AH180" s="1632">
        <v>0</v>
      </c>
    </row>
    <row s="1636" customFormat="1" customHeight="1" ht="0.75">
      <c r="A181" s="1781"/>
      <c r="B181" s="1781"/>
      <c r="C181" s="370" t="s">
        <v>1180</v>
      </c>
      <c r="D181" s="2463"/>
      <c r="E181" s="2205"/>
      <c r="F181" s="2384"/>
      <c r="G181" s="401"/>
      <c r="H181" s="1501"/>
      <c r="I181" s="652"/>
      <c r="J181" s="572"/>
      <c r="K181" s="1501"/>
      <c r="L181" s="215"/>
      <c r="M181" s="342"/>
      <c r="N181" s="335"/>
      <c r="O181" s="1625"/>
      <c r="P181" s="1625"/>
      <c r="AH181" s="1632">
        <v>0</v>
      </c>
    </row>
    <row s="1636" customFormat="1" customHeight="1" ht="18.75" hidden="1">
      <c r="A182" s="1781" t="s">
        <v>231</v>
      </c>
      <c r="B182" s="1781" t="s">
        <v>232</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315</v>
      </c>
      <c r="M182" s="342"/>
      <c r="N182" s="335"/>
      <c r="O182" s="1625"/>
      <c r="P182" s="1625"/>
      <c r="AH182" s="1632">
        <v>0</v>
      </c>
    </row>
    <row s="1636" customFormat="1" customHeight="1" ht="18.75" hidden="1">
      <c r="A183" s="1781"/>
      <c r="B183" s="1781"/>
      <c r="C183" s="370" t="s">
        <v>1170</v>
      </c>
      <c r="D183" s="2463"/>
      <c r="E183" s="2205"/>
      <c r="F183" s="2384"/>
      <c r="G183" s="2428"/>
      <c r="H183" s="1501"/>
      <c r="I183" s="652" t="s">
        <v>1169</v>
      </c>
      <c r="J183" s="572"/>
      <c r="K183" s="1501"/>
      <c r="L183" s="215"/>
      <c r="M183" s="342"/>
      <c r="N183" s="335"/>
      <c r="O183" s="1625"/>
      <c r="P183" s="1625"/>
      <c r="AH183" s="1632">
        <v>0</v>
      </c>
    </row>
    <row s="1636" customFormat="1" customHeight="1" ht="0.75" hidden="1">
      <c r="A184" s="1781"/>
      <c r="B184" s="1781"/>
      <c r="C184" s="370" t="s">
        <v>1180</v>
      </c>
      <c r="D184" s="2463"/>
      <c r="E184" s="2205"/>
      <c r="F184" s="2384"/>
      <c r="G184" s="401"/>
      <c r="H184" s="1501"/>
      <c r="I184" s="652"/>
      <c r="J184" s="572"/>
      <c r="K184" s="1501"/>
      <c r="L184" s="215"/>
      <c r="M184" s="342"/>
      <c r="N184" s="335"/>
      <c r="O184" s="1625"/>
      <c r="P184" s="1625"/>
      <c r="AH184" s="1632">
        <v>0</v>
      </c>
    </row>
    <row s="1636" customFormat="1" customHeight="1" ht="18.75" hidden="1">
      <c r="A185" s="1781" t="s">
        <v>236</v>
      </c>
      <c r="B185" s="1781" t="s">
        <v>237</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315</v>
      </c>
      <c r="M185" s="342"/>
      <c r="N185" s="335"/>
      <c r="O185" s="1625"/>
      <c r="P185" s="1625"/>
      <c r="AH185" s="1632">
        <v>0</v>
      </c>
    </row>
    <row s="1636" customFormat="1" customHeight="1" ht="18.75" hidden="1">
      <c r="A186" s="1781"/>
      <c r="B186" s="1781"/>
      <c r="C186" s="370" t="s">
        <v>1170</v>
      </c>
      <c r="D186" s="2463"/>
      <c r="E186" s="2205"/>
      <c r="F186" s="2384"/>
      <c r="G186" s="2428"/>
      <c r="H186" s="1501"/>
      <c r="I186" s="652" t="s">
        <v>1169</v>
      </c>
      <c r="J186" s="572"/>
      <c r="K186" s="1501"/>
      <c r="L186" s="215"/>
      <c r="M186" s="342"/>
      <c r="N186" s="335"/>
      <c r="O186" s="1625"/>
      <c r="P186" s="1625"/>
      <c r="AH186" s="1632">
        <v>0</v>
      </c>
    </row>
    <row s="1636" customFormat="1" customHeight="1" ht="0.75" hidden="1">
      <c r="A187" s="1781"/>
      <c r="B187" s="1781"/>
      <c r="C187" s="370" t="s">
        <v>1180</v>
      </c>
      <c r="D187" s="2463"/>
      <c r="E187" s="2205"/>
      <c r="F187" s="2384"/>
      <c r="G187" s="401"/>
      <c r="H187" s="1501"/>
      <c r="I187" s="652"/>
      <c r="J187" s="572"/>
      <c r="K187" s="1501"/>
      <c r="L187" s="215"/>
      <c r="M187" s="342"/>
      <c r="N187" s="335"/>
      <c r="O187" s="1625"/>
      <c r="P187" s="1625"/>
      <c r="AH187" s="1632">
        <v>0</v>
      </c>
    </row>
    <row s="1636" customFormat="1" customHeight="1" ht="18.75" hidden="1">
      <c r="A188" s="1781" t="s">
        <v>241</v>
      </c>
      <c r="B188" s="1781" t="s">
        <v>242</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315</v>
      </c>
      <c r="M188" s="342"/>
      <c r="N188" s="335"/>
      <c r="O188" s="1625"/>
      <c r="P188" s="1625"/>
      <c r="AH188" s="1632">
        <v>0</v>
      </c>
    </row>
    <row s="1636" customFormat="1" customHeight="1" ht="18.75" hidden="1">
      <c r="A189" s="1781"/>
      <c r="B189" s="1781"/>
      <c r="C189" s="370" t="s">
        <v>1170</v>
      </c>
      <c r="D189" s="2463"/>
      <c r="E189" s="2205"/>
      <c r="F189" s="2384"/>
      <c r="G189" s="2428"/>
      <c r="H189" s="1501"/>
      <c r="I189" s="652" t="s">
        <v>1169</v>
      </c>
      <c r="J189" s="572"/>
      <c r="K189" s="1501"/>
      <c r="L189" s="215"/>
      <c r="M189" s="342"/>
      <c r="N189" s="335"/>
      <c r="O189" s="1625"/>
      <c r="P189" s="1625"/>
      <c r="AH189" s="1632">
        <v>0</v>
      </c>
    </row>
    <row s="1636" customFormat="1" customHeight="1" ht="0.75" hidden="1">
      <c r="A190" s="1781"/>
      <c r="B190" s="1781"/>
      <c r="C190" s="370" t="s">
        <v>1180</v>
      </c>
      <c r="D190" s="2463"/>
      <c r="E190" s="2205"/>
      <c r="F190" s="2384"/>
      <c r="G190" s="401"/>
      <c r="H190" s="1501"/>
      <c r="I190" s="652"/>
      <c r="J190" s="572"/>
      <c r="K190" s="1501"/>
      <c r="L190" s="215"/>
      <c r="M190" s="342"/>
      <c r="N190" s="335"/>
      <c r="O190" s="1625"/>
      <c r="P190" s="1625"/>
      <c r="AH190" s="1632">
        <v>0</v>
      </c>
    </row>
    <row s="1636" customFormat="1" customHeight="1" ht="18.75">
      <c r="A191" s="1781" t="s">
        <v>248</v>
      </c>
      <c r="B191" s="1781" t="s">
        <v>249</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тариф на подключаемую нагрузку водопроводной сети </v>
      </c>
      <c r="H191" s="1863"/>
      <c r="I191" s="1740">
        <v>45658</v>
      </c>
      <c r="J191" s="1774">
        <v>46022</v>
      </c>
      <c r="K191" s="1779">
        <v>206.86</v>
      </c>
      <c r="L191" s="1863" t="s">
        <v>315</v>
      </c>
      <c r="M191" s="342"/>
      <c r="N191" s="335"/>
      <c r="O191" s="1625"/>
      <c r="P191" s="1625"/>
      <c r="AH191" s="1632">
        <v>0</v>
      </c>
    </row>
    <row s="1636" customFormat="1" customHeight="1" ht="18.75">
      <c r="A192" s="1781"/>
      <c r="B192" s="1781"/>
      <c r="C192" s="370" t="s">
        <v>1170</v>
      </c>
      <c r="D192" s="2463"/>
      <c r="E192" s="2205"/>
      <c r="F192" s="2384"/>
      <c r="G192" s="2428"/>
      <c r="H192" s="1501"/>
      <c r="I192" s="652" t="s">
        <v>1169</v>
      </c>
      <c r="J192" s="572"/>
      <c r="K192" s="1501"/>
      <c r="L192" s="215"/>
      <c r="M192" s="342"/>
      <c r="N192" s="335"/>
      <c r="O192" s="1625"/>
      <c r="P192" s="1625"/>
      <c r="AH192" s="1632">
        <v>0</v>
      </c>
    </row>
    <row s="1636" customFormat="1" customHeight="1" ht="18.75">
      <c r="A193" s="1824" t="s">
        <v>248</v>
      </c>
      <c r="B193" s="1824" t="s">
        <v>254</v>
      </c>
      <c r="C193" s="1688"/>
      <c r="D193" s="345"/>
      <c r="E193" s="1032"/>
      <c r="F193" s="1032"/>
      <c r="G193" s="2428" t="str">
        <f>INDEX(PT_DIFFERENTIATION_NTAR,MATCH(B193,PT_DIFFERENTIATION_NTAR_ID,0))</f>
        <v>тарифы на протяженность водопроводной сети </v>
      </c>
      <c r="H193" s="2272"/>
      <c r="I193" s="1740">
        <v>45658</v>
      </c>
      <c r="J193" s="1774">
        <v>46022</v>
      </c>
      <c r="K193" s="1779">
        <v>0</v>
      </c>
      <c r="L193" s="2272" t="s">
        <v>315</v>
      </c>
      <c r="M193" s="2319"/>
      <c r="N193" s="619"/>
      <c r="O193" s="1625"/>
      <c r="P193" s="1625"/>
      <c r="Q193" s="1636"/>
      <c r="R193" s="1636"/>
      <c r="S193" s="1636"/>
      <c r="T193" s="1636"/>
      <c r="U193" s="1636"/>
      <c r="V193" s="1636"/>
      <c r="W193" s="1636"/>
      <c r="X193" s="1636"/>
      <c r="Y193" s="1636"/>
      <c r="Z193" s="1636"/>
      <c r="AA193" s="1636"/>
      <c r="AB193" s="1636"/>
      <c r="AC193" s="1636"/>
      <c r="AD193" s="1636"/>
      <c r="AE193" s="1636"/>
      <c r="AF193" s="1636"/>
      <c r="AG193" s="1636"/>
      <c r="AH193" s="1636">
        <v>0</v>
      </c>
    </row>
    <row s="1636" customFormat="1" customHeight="1" ht="18.75">
      <c r="A194" s="1824"/>
      <c r="B194" s="1824"/>
      <c r="C194" s="1688" t="s">
        <v>1170</v>
      </c>
      <c r="D194" s="345"/>
      <c r="E194" s="1032"/>
      <c r="F194" s="1032"/>
      <c r="G194" s="2428"/>
      <c r="H194" s="3091"/>
      <c r="I194" s="3092" t="s">
        <v>1169</v>
      </c>
      <c r="J194" s="3093"/>
      <c r="K194" s="3094"/>
      <c r="L194" s="3095"/>
      <c r="M194" s="2319"/>
      <c r="N194" s="619"/>
      <c r="O194" s="1625"/>
      <c r="P194" s="1625"/>
      <c r="Q194" s="1636"/>
      <c r="R194" s="1636"/>
      <c r="S194" s="1636"/>
      <c r="T194" s="1636"/>
      <c r="U194" s="1636"/>
      <c r="V194" s="1636"/>
      <c r="W194" s="1636"/>
      <c r="X194" s="1636"/>
      <c r="Y194" s="1636"/>
      <c r="Z194" s="1636"/>
      <c r="AA194" s="1636"/>
      <c r="AB194" s="1636"/>
      <c r="AC194" s="1636"/>
      <c r="AD194" s="1636"/>
      <c r="AE194" s="1636"/>
      <c r="AF194" s="1636"/>
      <c r="AG194" s="1636"/>
      <c r="AH194" s="1636">
        <v>0</v>
      </c>
    </row>
    <row s="1636" customFormat="1" customHeight="1" ht="0.75">
      <c r="A195" s="1781"/>
      <c r="B195" s="1781"/>
      <c r="C195" s="370" t="s">
        <v>1180</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горячую воду (горячее водоснабжение)</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1170</v>
      </c>
      <c r="D197" s="2463"/>
      <c r="E197" s="2205"/>
      <c r="F197" s="2384"/>
      <c r="G197" s="2428"/>
      <c r="H197" s="1501"/>
      <c r="I197" s="652" t="s">
        <v>1169</v>
      </c>
      <c r="J197" s="572"/>
      <c r="K197" s="1501"/>
      <c r="L197" s="215"/>
      <c r="M197" s="342"/>
      <c r="N197" s="335"/>
      <c r="O197" s="1625"/>
      <c r="P197" s="1625"/>
      <c r="AH197" s="1632">
        <v>0</v>
      </c>
    </row>
    <row s="1636" customFormat="1" customHeight="1" ht="0.75" hidden="1">
      <c r="A198" s="1781"/>
      <c r="B198" s="1781"/>
      <c r="C198" s="370" t="s">
        <v>1180</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транспортировку горячей воды</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1170</v>
      </c>
      <c r="D200" s="2463"/>
      <c r="E200" s="2205"/>
      <c r="F200" s="2384"/>
      <c r="G200" s="2428"/>
      <c r="H200" s="1501"/>
      <c r="I200" s="652" t="s">
        <v>1169</v>
      </c>
      <c r="J200" s="572"/>
      <c r="K200" s="1501"/>
      <c r="L200" s="215"/>
      <c r="M200" s="342"/>
      <c r="N200" s="335"/>
      <c r="O200" s="1625"/>
      <c r="P200" s="1625"/>
      <c r="AH200" s="1632">
        <v>0</v>
      </c>
    </row>
    <row s="1636" customFormat="1" customHeight="1" ht="0.75" hidden="1">
      <c r="A201" s="1781"/>
      <c r="B201" s="1781"/>
      <c r="C201" s="370" t="s">
        <v>1180</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1170</v>
      </c>
      <c r="D203" s="2463"/>
      <c r="E203" s="2205"/>
      <c r="F203" s="2384"/>
      <c r="G203" s="2428"/>
      <c r="H203" s="1501"/>
      <c r="I203" s="652" t="s">
        <v>1169</v>
      </c>
      <c r="J203" s="572"/>
      <c r="K203" s="1501"/>
      <c r="L203" s="215"/>
      <c r="M203" s="342"/>
      <c r="N203" s="335"/>
      <c r="O203" s="1625"/>
      <c r="P203" s="1625"/>
      <c r="AH203" s="1632">
        <v>0</v>
      </c>
    </row>
    <row s="1636" customFormat="1" customHeight="1" ht="0.75" hidden="1">
      <c r="A204" s="1781"/>
      <c r="B204" s="1781"/>
      <c r="C204" s="370" t="s">
        <v>1180</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водоотведение</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1170</v>
      </c>
      <c r="D206" s="2463"/>
      <c r="E206" s="2205"/>
      <c r="F206" s="2384"/>
      <c r="G206" s="2428"/>
      <c r="H206" s="1501"/>
      <c r="I206" s="652" t="s">
        <v>1169</v>
      </c>
      <c r="J206" s="572"/>
      <c r="K206" s="1501"/>
      <c r="L206" s="215"/>
      <c r="M206" s="342"/>
      <c r="N206" s="335"/>
      <c r="O206" s="1625"/>
      <c r="P206" s="1625"/>
      <c r="AH206" s="1632">
        <v>0</v>
      </c>
    </row>
    <row s="1636" customFormat="1" customHeight="1" ht="0.75" hidden="1">
      <c r="A207" s="1781"/>
      <c r="B207" s="1781"/>
      <c r="C207" s="370" t="s">
        <v>1180</v>
      </c>
      <c r="D207" s="2463"/>
      <c r="E207" s="2205"/>
      <c r="F207" s="2384"/>
      <c r="G207" s="401"/>
      <c r="H207" s="1501"/>
      <c r="I207" s="652"/>
      <c r="J207" s="572"/>
      <c r="K207" s="1501"/>
      <c r="L207" s="215"/>
      <c r="M207" s="342"/>
      <c r="N207" s="335"/>
      <c r="O207" s="1625"/>
      <c r="P207" s="1625"/>
      <c r="AH207" s="1632">
        <v>0</v>
      </c>
    </row>
    <row s="1636" customFormat="1" customHeight="1" ht="18.75" hidden="1">
      <c r="A208" s="1781" t="s">
        <v>279</v>
      </c>
      <c r="B208" s="1781" t="s">
        <v>280</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315</v>
      </c>
      <c r="M208" s="342"/>
      <c r="N208" s="335"/>
      <c r="O208" s="1625"/>
      <c r="P208" s="1625"/>
      <c r="AH208" s="1632">
        <v>0</v>
      </c>
    </row>
    <row s="1636" customFormat="1" customHeight="1" ht="18.75" hidden="1">
      <c r="A209" s="1781"/>
      <c r="B209" s="1781"/>
      <c r="C209" s="370" t="s">
        <v>1170</v>
      </c>
      <c r="D209" s="2463"/>
      <c r="E209" s="2205"/>
      <c r="F209" s="2384"/>
      <c r="G209" s="2428"/>
      <c r="H209" s="1501"/>
      <c r="I209" s="652" t="s">
        <v>1169</v>
      </c>
      <c r="J209" s="572"/>
      <c r="K209" s="1501"/>
      <c r="L209" s="215"/>
      <c r="M209" s="342"/>
      <c r="N209" s="335"/>
      <c r="O209" s="1625"/>
      <c r="P209" s="1625"/>
      <c r="AH209" s="1632">
        <v>0</v>
      </c>
    </row>
    <row s="1636" customFormat="1" customHeight="1" ht="0.75" hidden="1">
      <c r="A210" s="1781"/>
      <c r="B210" s="1781"/>
      <c r="C210" s="370" t="s">
        <v>1180</v>
      </c>
      <c r="D210" s="2463"/>
      <c r="E210" s="2205"/>
      <c r="F210" s="2384"/>
      <c r="G210" s="401"/>
      <c r="H210" s="1501"/>
      <c r="I210" s="652"/>
      <c r="J210" s="572"/>
      <c r="K210" s="1501"/>
      <c r="L210" s="215"/>
      <c r="M210" s="342"/>
      <c r="N210" s="335"/>
      <c r="O210" s="1625"/>
      <c r="P210" s="1625"/>
      <c r="AH210" s="1632">
        <v>0</v>
      </c>
    </row>
    <row s="1636" customFormat="1" customHeight="1" ht="18.75" hidden="1">
      <c r="A211" s="1781" t="s">
        <v>284</v>
      </c>
      <c r="B211" s="1781" t="s">
        <v>285</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315</v>
      </c>
      <c r="M211" s="342"/>
      <c r="N211" s="335"/>
      <c r="O211" s="1625"/>
      <c r="P211" s="1625"/>
      <c r="AH211" s="1632">
        <v>0</v>
      </c>
    </row>
    <row s="1636" customFormat="1" customHeight="1" ht="18.75" hidden="1">
      <c r="A212" s="1781"/>
      <c r="B212" s="1781"/>
      <c r="C212" s="370" t="s">
        <v>1170</v>
      </c>
      <c r="D212" s="2463"/>
      <c r="E212" s="2205"/>
      <c r="F212" s="2384"/>
      <c r="G212" s="2428"/>
      <c r="H212" s="1501"/>
      <c r="I212" s="652" t="s">
        <v>1169</v>
      </c>
      <c r="J212" s="572"/>
      <c r="K212" s="1501"/>
      <c r="L212" s="215"/>
      <c r="M212" s="342"/>
      <c r="N212" s="335"/>
      <c r="O212" s="1625"/>
      <c r="P212" s="1625"/>
      <c r="AH212" s="1632">
        <v>0</v>
      </c>
    </row>
    <row s="1636" customFormat="1" customHeight="1" ht="1.05">
      <c r="A213" s="1781"/>
      <c r="B213" s="1781"/>
      <c r="C213" s="370" t="s">
        <v>1180</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109</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1"/>
      <c r="H214" s="2461"/>
      <c r="I214" s="2461"/>
      <c r="J214" s="2461"/>
      <c r="K214" s="2461"/>
      <c r="L214" s="2461"/>
      <c r="M214" s="298"/>
      <c r="N214" s="335"/>
      <c r="AH214" s="375">
        <v>26</v>
      </c>
    </row>
    <row s="1636" customFormat="1" customHeight="1" ht="60.75" hidden="1">
      <c r="A215" s="1781" t="s">
        <v>153</v>
      </c>
      <c r="B215" s="1781" t="s">
        <v>154</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315</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1170</v>
      </c>
      <c r="D216" s="2463"/>
      <c r="E216" s="2205"/>
      <c r="F216" s="2384"/>
      <c r="G216" s="2428"/>
      <c r="H216" s="1501"/>
      <c r="I216" s="652" t="s">
        <v>1169</v>
      </c>
      <c r="J216" s="572"/>
      <c r="K216" s="1501"/>
      <c r="L216" s="215"/>
      <c r="M216" s="2171"/>
      <c r="N216" s="335"/>
      <c r="O216" s="1625"/>
      <c r="P216" s="1625"/>
      <c r="AH216" s="1632">
        <v>0</v>
      </c>
    </row>
    <row s="1636" customFormat="1" customHeight="1" ht="0.75" hidden="1">
      <c r="A217" s="1781"/>
      <c r="B217" s="1781"/>
      <c r="C217" s="370" t="s">
        <v>1180</v>
      </c>
      <c r="D217" s="2463"/>
      <c r="E217" s="2205"/>
      <c r="F217" s="2384"/>
      <c r="G217" s="401"/>
      <c r="H217" s="1501"/>
      <c r="I217" s="652"/>
      <c r="J217" s="572"/>
      <c r="K217" s="1501"/>
      <c r="L217" s="215"/>
      <c r="M217" s="2171"/>
      <c r="N217" s="335"/>
      <c r="O217" s="1625"/>
      <c r="P217" s="1625"/>
      <c r="AH217" s="1632">
        <v>0</v>
      </c>
    </row>
    <row s="1636" customFormat="1" customHeight="1" ht="45" hidden="1">
      <c r="A218" s="1781" t="s">
        <v>158</v>
      </c>
      <c r="B218" s="1781" t="s">
        <v>159</v>
      </c>
      <c r="C218" s="370"/>
      <c r="D218" s="2463"/>
      <c r="E218" s="2205"/>
      <c r="F218" s="2384" t="str">
        <f>INDEX(PT_DIFFERENTIATION_VTAR,MATCH(A218,PT_DIFFERENTIATION_VTAR_ID,0))</f>
        <v/>
      </c>
      <c r="G218" s="2428" t="str">
        <f>INDEX(PT_DIFFERENTIATION_NTAR,MATCH(B218,PT_DIFFERENTIATION_NTAR_ID,0))</f>
        <v/>
      </c>
      <c r="H218" s="1863"/>
      <c r="I218" s="1740"/>
      <c r="J218" s="1774"/>
      <c r="K218" s="1779"/>
      <c r="L218" s="1863" t="s">
        <v>315</v>
      </c>
      <c r="M218" s="2172"/>
      <c r="N218" s="335"/>
      <c r="O218" s="1625"/>
      <c r="P218" s="1625"/>
      <c r="AH218" s="1632">
        <v>0</v>
      </c>
    </row>
    <row s="1636" customFormat="1" customHeight="1" ht="18.75" hidden="1">
      <c r="A219" s="1781"/>
      <c r="B219" s="1781"/>
      <c r="C219" s="370" t="s">
        <v>1170</v>
      </c>
      <c r="D219" s="2463"/>
      <c r="E219" s="2205"/>
      <c r="F219" s="2384"/>
      <c r="G219" s="2428"/>
      <c r="H219" s="1501"/>
      <c r="I219" s="652" t="s">
        <v>1169</v>
      </c>
      <c r="J219" s="572"/>
      <c r="K219" s="1501"/>
      <c r="L219" s="215"/>
      <c r="M219" s="1862"/>
      <c r="N219" s="335"/>
      <c r="O219" s="1625"/>
      <c r="P219" s="1625"/>
      <c r="AH219" s="1632">
        <v>0</v>
      </c>
    </row>
    <row s="1636" customFormat="1" customHeight="1" ht="0.75" hidden="1">
      <c r="A220" s="1781"/>
      <c r="B220" s="1781"/>
      <c r="C220" s="370" t="s">
        <v>1180</v>
      </c>
      <c r="D220" s="2463"/>
      <c r="E220" s="2205"/>
      <c r="F220" s="2384"/>
      <c r="G220" s="401"/>
      <c r="H220" s="1501"/>
      <c r="I220" s="652"/>
      <c r="J220" s="572"/>
      <c r="K220" s="1501"/>
      <c r="L220" s="215"/>
      <c r="M220" s="342"/>
      <c r="N220" s="335"/>
      <c r="O220" s="1625"/>
      <c r="P220" s="1625"/>
      <c r="AH220" s="1632">
        <v>0</v>
      </c>
    </row>
    <row s="1636" customFormat="1" customHeight="1" ht="45" hidden="1">
      <c r="A221" s="1781" t="s">
        <v>165</v>
      </c>
      <c r="B221" s="1781" t="s">
        <v>166</v>
      </c>
      <c r="C221" s="370"/>
      <c r="D221" s="2463"/>
      <c r="E221" s="2205"/>
      <c r="F221" s="238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1170</v>
      </c>
      <c r="D222" s="2463"/>
      <c r="E222" s="2205"/>
      <c r="F222" s="2384"/>
      <c r="G222" s="2428"/>
      <c r="H222" s="1501"/>
      <c r="I222" s="652" t="s">
        <v>1169</v>
      </c>
      <c r="J222" s="572"/>
      <c r="K222" s="1501"/>
      <c r="L222" s="215"/>
      <c r="M222" s="342"/>
      <c r="N222" s="335"/>
      <c r="O222" s="1625"/>
      <c r="P222" s="1625"/>
      <c r="AH222" s="1632">
        <v>0</v>
      </c>
    </row>
    <row s="1636" customFormat="1" customHeight="1" ht="0.75" hidden="1">
      <c r="A223" s="1781"/>
      <c r="B223" s="1781"/>
      <c r="C223" s="370" t="s">
        <v>1180</v>
      </c>
      <c r="D223" s="2463"/>
      <c r="E223" s="2205"/>
      <c r="F223" s="2384"/>
      <c r="G223" s="401"/>
      <c r="H223" s="1501"/>
      <c r="I223" s="652"/>
      <c r="J223" s="572"/>
      <c r="K223" s="1501"/>
      <c r="L223" s="215"/>
      <c r="M223" s="342"/>
      <c r="N223" s="335"/>
      <c r="O223" s="1625"/>
      <c r="P223" s="1625"/>
      <c r="AH223" s="1632">
        <v>0</v>
      </c>
    </row>
    <row s="1636" customFormat="1" customHeight="1" ht="45" hidden="1">
      <c r="A224" s="1781" t="s">
        <v>171</v>
      </c>
      <c r="B224" s="1781" t="s">
        <v>172</v>
      </c>
      <c r="C224" s="370"/>
      <c r="D224" s="2463"/>
      <c r="E224" s="2205"/>
      <c r="F224" s="238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1170</v>
      </c>
      <c r="D225" s="2463"/>
      <c r="E225" s="2205"/>
      <c r="F225" s="2384"/>
      <c r="G225" s="2428"/>
      <c r="H225" s="1501"/>
      <c r="I225" s="652" t="s">
        <v>1169</v>
      </c>
      <c r="J225" s="572"/>
      <c r="K225" s="1501"/>
      <c r="L225" s="215"/>
      <c r="M225" s="342"/>
      <c r="N225" s="335"/>
      <c r="O225" s="1625"/>
      <c r="P225" s="1625"/>
      <c r="AH225" s="1632">
        <v>0</v>
      </c>
    </row>
    <row s="1636" customFormat="1" customHeight="1" ht="0.75" hidden="1">
      <c r="A226" s="1781"/>
      <c r="B226" s="1781"/>
      <c r="C226" s="370" t="s">
        <v>1180</v>
      </c>
      <c r="D226" s="2463"/>
      <c r="E226" s="2205"/>
      <c r="F226" s="2384"/>
      <c r="G226" s="401"/>
      <c r="H226" s="1501"/>
      <c r="I226" s="652"/>
      <c r="J226" s="572"/>
      <c r="K226" s="1501"/>
      <c r="L226" s="215"/>
      <c r="M226" s="342"/>
      <c r="N226" s="335"/>
      <c r="O226" s="1625"/>
      <c r="P226" s="1625"/>
      <c r="AH226" s="1632">
        <v>0</v>
      </c>
    </row>
    <row s="1636" customFormat="1" customHeight="1" ht="18.75" hidden="1">
      <c r="A227" s="1781" t="s">
        <v>177</v>
      </c>
      <c r="B227" s="1781" t="s">
        <v>178</v>
      </c>
      <c r="C227" s="370"/>
      <c r="D227" s="2463"/>
      <c r="E227" s="2205"/>
      <c r="F227" s="2384" t="str">
        <f>INDEX(PT_DIFFERENTIATION_VTAR,MATCH(A227,PT_DIFFERENTIATION_VTAR_ID,0))</f>
        <v>Тарифы на услуги по передаче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1170</v>
      </c>
      <c r="D228" s="2463"/>
      <c r="E228" s="2205"/>
      <c r="F228" s="2384"/>
      <c r="G228" s="2428"/>
      <c r="H228" s="1501"/>
      <c r="I228" s="652" t="s">
        <v>1169</v>
      </c>
      <c r="J228" s="572"/>
      <c r="K228" s="1501"/>
      <c r="L228" s="215"/>
      <c r="M228" s="342"/>
      <c r="N228" s="335"/>
      <c r="O228" s="1625"/>
      <c r="P228" s="1625"/>
      <c r="AH228" s="1632">
        <v>0</v>
      </c>
    </row>
    <row s="1636" customFormat="1" customHeight="1" ht="0.75" hidden="1">
      <c r="A229" s="1781"/>
      <c r="B229" s="1781"/>
      <c r="C229" s="370" t="s">
        <v>1180</v>
      </c>
      <c r="D229" s="2463"/>
      <c r="E229" s="2205"/>
      <c r="F229" s="2384"/>
      <c r="G229" s="401"/>
      <c r="H229" s="1501"/>
      <c r="I229" s="652"/>
      <c r="J229" s="572"/>
      <c r="K229" s="1501"/>
      <c r="L229" s="215"/>
      <c r="M229" s="342"/>
      <c r="N229" s="335"/>
      <c r="O229" s="1625"/>
      <c r="P229" s="1625"/>
      <c r="AH229" s="1632">
        <v>0</v>
      </c>
    </row>
    <row s="1636" customFormat="1" customHeight="1" ht="18.75" hidden="1">
      <c r="A230" s="1781" t="s">
        <v>183</v>
      </c>
      <c r="B230" s="1781" t="s">
        <v>184</v>
      </c>
      <c r="C230" s="370"/>
      <c r="D230" s="2463"/>
      <c r="E230" s="2205"/>
      <c r="F230" s="2384" t="str">
        <f>INDEX(PT_DIFFERENTIATION_VTAR,MATCH(A230,PT_DIFFERENTIATION_VTAR_ID,0))</f>
        <v>Тарифы на услуги по передаче теплоносителя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1170</v>
      </c>
      <c r="D231" s="2463"/>
      <c r="E231" s="2205"/>
      <c r="F231" s="2384"/>
      <c r="G231" s="2428"/>
      <c r="H231" s="1501"/>
      <c r="I231" s="652" t="s">
        <v>1169</v>
      </c>
      <c r="J231" s="572"/>
      <c r="K231" s="1501"/>
      <c r="L231" s="215"/>
      <c r="M231" s="342"/>
      <c r="N231" s="335"/>
      <c r="O231" s="1625"/>
      <c r="P231" s="1625"/>
      <c r="AH231" s="1632">
        <v>0</v>
      </c>
    </row>
    <row s="1636" customFormat="1" customHeight="1" ht="0.75" hidden="1">
      <c r="A232" s="1781"/>
      <c r="B232" s="1781"/>
      <c r="C232" s="370" t="s">
        <v>1180</v>
      </c>
      <c r="D232" s="2463"/>
      <c r="E232" s="2205"/>
      <c r="F232" s="2384"/>
      <c r="G232" s="401"/>
      <c r="H232" s="1501"/>
      <c r="I232" s="652"/>
      <c r="J232" s="572"/>
      <c r="K232" s="1501"/>
      <c r="L232" s="215"/>
      <c r="M232" s="342"/>
      <c r="N232" s="335"/>
      <c r="O232" s="1625"/>
      <c r="P232" s="1625"/>
      <c r="AH232" s="1632">
        <v>0</v>
      </c>
    </row>
    <row s="1636" customFormat="1" customHeight="1" ht="18.75" hidden="1">
      <c r="A233" s="1781" t="s">
        <v>189</v>
      </c>
      <c r="B233" s="1781" t="s">
        <v>190</v>
      </c>
      <c r="C233" s="370"/>
      <c r="D233" s="2463"/>
      <c r="E233" s="2205"/>
      <c r="F233" s="238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8" t="str">
        <f>INDEX(PT_DIFFERENTIATION_NTAR,MATCH(B233,PT_DIFFERENTIATION_NTAR_ID,0))</f>
        <v/>
      </c>
      <c r="H233" s="1863"/>
      <c r="I233" s="1740"/>
      <c r="J233" s="1774"/>
      <c r="K233" s="1779"/>
      <c r="L233" s="1863" t="s">
        <v>315</v>
      </c>
      <c r="M233" s="342"/>
      <c r="N233" s="335"/>
      <c r="O233" s="1625"/>
      <c r="P233" s="1625"/>
      <c r="AH233" s="1632">
        <v>0</v>
      </c>
    </row>
    <row s="1636" customFormat="1" customHeight="1" ht="18.75" hidden="1">
      <c r="A234" s="1781"/>
      <c r="B234" s="1781"/>
      <c r="C234" s="370" t="s">
        <v>1170</v>
      </c>
      <c r="D234" s="2463"/>
      <c r="E234" s="2205"/>
      <c r="F234" s="2384"/>
      <c r="G234" s="2428"/>
      <c r="H234" s="1501"/>
      <c r="I234" s="652" t="s">
        <v>1169</v>
      </c>
      <c r="J234" s="572"/>
      <c r="K234" s="1501"/>
      <c r="L234" s="215"/>
      <c r="M234" s="342"/>
      <c r="N234" s="335"/>
      <c r="O234" s="1625"/>
      <c r="P234" s="1625"/>
      <c r="AH234" s="1632">
        <v>0</v>
      </c>
    </row>
    <row s="1636" customFormat="1" customHeight="1" ht="0.75" hidden="1">
      <c r="A235" s="1781"/>
      <c r="B235" s="1781"/>
      <c r="C235" s="370" t="s">
        <v>1180</v>
      </c>
      <c r="D235" s="2463"/>
      <c r="E235" s="2205"/>
      <c r="F235" s="2384"/>
      <c r="G235" s="401"/>
      <c r="H235" s="1501"/>
      <c r="I235" s="652"/>
      <c r="J235" s="572"/>
      <c r="K235" s="1501"/>
      <c r="L235" s="215"/>
      <c r="M235" s="342"/>
      <c r="N235" s="335"/>
      <c r="O235" s="1625"/>
      <c r="P235" s="1625"/>
      <c r="AH235" s="1632">
        <v>0</v>
      </c>
    </row>
    <row s="1636" customFormat="1" customHeight="1" ht="18.75" hidden="1">
      <c r="A236" s="1781" t="s">
        <v>195</v>
      </c>
      <c r="B236" s="1781" t="s">
        <v>196</v>
      </c>
      <c r="C236" s="370"/>
      <c r="D236" s="2463"/>
      <c r="E236" s="2205"/>
      <c r="F236" s="2384" t="str">
        <f>INDEX(PT_DIFFERENTIATION_VTAR,MATCH(A236,PT_DIFFERENTIATION_VTAR_ID,0))</f>
        <v>Плата за подключение (технологическое присоединение) к системе теплоснабжения</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1170</v>
      </c>
      <c r="D237" s="2463"/>
      <c r="E237" s="2205"/>
      <c r="F237" s="2384"/>
      <c r="G237" s="2428"/>
      <c r="H237" s="1501"/>
      <c r="I237" s="652" t="s">
        <v>1169</v>
      </c>
      <c r="J237" s="572"/>
      <c r="K237" s="1501"/>
      <c r="L237" s="215"/>
      <c r="M237" s="342"/>
      <c r="N237" s="335"/>
      <c r="O237" s="1625"/>
      <c r="P237" s="1625"/>
      <c r="AH237" s="1632">
        <v>0</v>
      </c>
    </row>
    <row s="1636" customFormat="1" customHeight="1" ht="0.75" hidden="1">
      <c r="A238" s="1781"/>
      <c r="B238" s="1781"/>
      <c r="C238" s="370" t="s">
        <v>1180</v>
      </c>
      <c r="D238" s="2463"/>
      <c r="E238" s="2205"/>
      <c r="F238" s="2384"/>
      <c r="G238" s="401"/>
      <c r="H238" s="1501"/>
      <c r="I238" s="652"/>
      <c r="J238" s="572"/>
      <c r="K238" s="1501"/>
      <c r="L238" s="215"/>
      <c r="M238" s="342"/>
      <c r="N238" s="335"/>
      <c r="O238" s="1625"/>
      <c r="P238" s="1625"/>
      <c r="AH238" s="1632">
        <v>0</v>
      </c>
    </row>
    <row s="1636" customFormat="1" customHeight="1" ht="18.75" hidden="1">
      <c r="A239" s="1781" t="s">
        <v>201</v>
      </c>
      <c r="B239" s="1781" t="s">
        <v>202</v>
      </c>
      <c r="C239" s="370"/>
      <c r="D239" s="2463"/>
      <c r="E239" s="2205"/>
      <c r="F239" s="2384" t="str">
        <f>INDEX(PT_DIFFERENTIATION_VTAR,MATCH(A239,PT_DIFFERENTIATION_VTAR_ID,0))</f>
        <v>Плата за подключение (технологическое присоединение) к системе теплоснабжения (индивидуальная)</v>
      </c>
      <c r="G239" s="2428" t="str">
        <f>INDEX(PT_DIFFERENTIATION_NTAR,MATCH(B239,PT_DIFFERENTIATION_NTAR_ID,0))</f>
        <v/>
      </c>
      <c r="H239" s="1990"/>
      <c r="I239" s="1740"/>
      <c r="J239" s="1774"/>
      <c r="K239" s="1779"/>
      <c r="L239" s="1990" t="s">
        <v>315</v>
      </c>
      <c r="M239" s="342"/>
      <c r="N239" s="335"/>
      <c r="O239" s="1625"/>
      <c r="P239" s="1625"/>
      <c r="AH239" s="1632">
        <v>0</v>
      </c>
    </row>
    <row s="1636" customFormat="1" customHeight="1" ht="18.75" hidden="1">
      <c r="A240" s="1781"/>
      <c r="B240" s="1781"/>
      <c r="C240" s="370" t="s">
        <v>1170</v>
      </c>
      <c r="D240" s="2463"/>
      <c r="E240" s="2205"/>
      <c r="F240" s="2384"/>
      <c r="G240" s="2428"/>
      <c r="H240" s="1501"/>
      <c r="I240" s="652" t="s">
        <v>1169</v>
      </c>
      <c r="J240" s="572"/>
      <c r="K240" s="1501"/>
      <c r="L240" s="215"/>
      <c r="M240" s="342"/>
      <c r="N240" s="335"/>
      <c r="O240" s="1625"/>
      <c r="P240" s="1625"/>
      <c r="AH240" s="1632">
        <v>0</v>
      </c>
    </row>
    <row s="1636" customFormat="1" customHeight="1" ht="0.75" hidden="1">
      <c r="A241" s="1781"/>
      <c r="B241" s="1781"/>
      <c r="C241" s="370" t="s">
        <v>1180</v>
      </c>
      <c r="D241" s="2463"/>
      <c r="E241" s="2205"/>
      <c r="F241" s="2384"/>
      <c r="G241" s="401"/>
      <c r="H241" s="1501"/>
      <c r="I241" s="652"/>
      <c r="J241" s="572"/>
      <c r="K241" s="1501"/>
      <c r="L241" s="215"/>
      <c r="M241" s="342"/>
      <c r="N241" s="335"/>
      <c r="O241" s="1625"/>
      <c r="P241" s="1625"/>
      <c r="AH241" s="1632">
        <v>0</v>
      </c>
    </row>
    <row s="1636" customFormat="1" customHeight="1" ht="18.75">
      <c r="A242" s="1781" t="s">
        <v>223</v>
      </c>
      <c r="B242" s="1781" t="s">
        <v>224</v>
      </c>
      <c r="C242" s="370"/>
      <c r="D242" s="2463"/>
      <c r="E242" s="2205"/>
      <c r="F242" s="2384" t="str">
        <f>INDEX(PT_DIFFERENTIATION_VTAR,MATCH(A242,PT_DIFFERENTIATION_VTAR_ID,0))</f>
        <v>Тариф на питьевую воду (питьевое водоснабжение)</v>
      </c>
      <c r="G242" s="2428" t="str">
        <f>INDEX(PT_DIFFERENTIATION_NTAR,MATCH(B242,PT_DIFFERENTIATION_NTAR_ID,0))</f>
        <v>тариф на питьевую воду (питьевое водоснабжение)</v>
      </c>
      <c r="H242" s="1863"/>
      <c r="I242" s="1740">
        <v>45658</v>
      </c>
      <c r="J242" s="1774">
        <v>46022</v>
      </c>
      <c r="K242" s="1779">
        <v>0</v>
      </c>
      <c r="L242" s="1863" t="s">
        <v>315</v>
      </c>
      <c r="M242" s="342"/>
      <c r="N242" s="335"/>
      <c r="O242" s="1625"/>
      <c r="P242" s="1625"/>
      <c r="AH242" s="1632">
        <v>0</v>
      </c>
    </row>
    <row s="1636" customFormat="1" customHeight="1" ht="18.75">
      <c r="A243" s="1781"/>
      <c r="B243" s="1781"/>
      <c r="C243" s="370" t="s">
        <v>1170</v>
      </c>
      <c r="D243" s="2463"/>
      <c r="E243" s="2205"/>
      <c r="F243" s="2384"/>
      <c r="G243" s="2428"/>
      <c r="H243" s="1501"/>
      <c r="I243" s="652" t="s">
        <v>1169</v>
      </c>
      <c r="J243" s="572"/>
      <c r="K243" s="1501"/>
      <c r="L243" s="215"/>
      <c r="M243" s="342"/>
      <c r="N243" s="335"/>
      <c r="O243" s="1625"/>
      <c r="P243" s="1625"/>
      <c r="AH243" s="1632">
        <v>0</v>
      </c>
    </row>
    <row s="1636" customFormat="1" customHeight="1" ht="0.75">
      <c r="A244" s="1781"/>
      <c r="B244" s="1781"/>
      <c r="C244" s="370" t="s">
        <v>1180</v>
      </c>
      <c r="D244" s="2463"/>
      <c r="E244" s="2205"/>
      <c r="F244" s="2384"/>
      <c r="G244" s="401"/>
      <c r="H244" s="1501"/>
      <c r="I244" s="652"/>
      <c r="J244" s="572"/>
      <c r="K244" s="1501"/>
      <c r="L244" s="215"/>
      <c r="M244" s="342"/>
      <c r="N244" s="335"/>
      <c r="O244" s="1625"/>
      <c r="P244" s="1625"/>
      <c r="AH244" s="1632">
        <v>0</v>
      </c>
    </row>
    <row s="1636" customFormat="1" customHeight="1" ht="18.75" hidden="1">
      <c r="A245" s="1781" t="s">
        <v>231</v>
      </c>
      <c r="B245" s="1781" t="s">
        <v>232</v>
      </c>
      <c r="C245" s="370"/>
      <c r="D245" s="2463"/>
      <c r="E245" s="2205"/>
      <c r="F245" s="2384" t="str">
        <f>INDEX(PT_DIFFERENTIATION_VTAR,MATCH(A245,PT_DIFFERENTIATION_VTAR_ID,0))</f>
        <v>Тариф на техническую воду</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1170</v>
      </c>
      <c r="D246" s="2463"/>
      <c r="E246" s="2205"/>
      <c r="F246" s="2384"/>
      <c r="G246" s="2428"/>
      <c r="H246" s="1501"/>
      <c r="I246" s="652" t="s">
        <v>1169</v>
      </c>
      <c r="J246" s="572"/>
      <c r="K246" s="1501"/>
      <c r="L246" s="215"/>
      <c r="M246" s="342"/>
      <c r="N246" s="335"/>
      <c r="O246" s="1625"/>
      <c r="P246" s="1625"/>
      <c r="AH246" s="1632">
        <v>0</v>
      </c>
    </row>
    <row s="1636" customFormat="1" customHeight="1" ht="0.75" hidden="1">
      <c r="A247" s="1781"/>
      <c r="B247" s="1781"/>
      <c r="C247" s="370" t="s">
        <v>1180</v>
      </c>
      <c r="D247" s="2463"/>
      <c r="E247" s="2205"/>
      <c r="F247" s="2384"/>
      <c r="G247" s="401"/>
      <c r="H247" s="1501"/>
      <c r="I247" s="652"/>
      <c r="J247" s="572"/>
      <c r="K247" s="1501"/>
      <c r="L247" s="215"/>
      <c r="M247" s="342"/>
      <c r="N247" s="335"/>
      <c r="O247" s="1625"/>
      <c r="P247" s="1625"/>
      <c r="AH247" s="1632">
        <v>0</v>
      </c>
    </row>
    <row s="1636" customFormat="1" customHeight="1" ht="18.75" hidden="1">
      <c r="A248" s="1781" t="s">
        <v>236</v>
      </c>
      <c r="B248" s="1781" t="s">
        <v>237</v>
      </c>
      <c r="C248" s="370"/>
      <c r="D248" s="2463"/>
      <c r="E248" s="2205"/>
      <c r="F248" s="2384" t="str">
        <f>INDEX(PT_DIFFERENTIATION_VTAR,MATCH(A248,PT_DIFFERENTIATION_VTAR_ID,0))</f>
        <v>Тариф на транспортировку воды</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1170</v>
      </c>
      <c r="D249" s="2463"/>
      <c r="E249" s="2205"/>
      <c r="F249" s="2384"/>
      <c r="G249" s="2428"/>
      <c r="H249" s="1501"/>
      <c r="I249" s="652" t="s">
        <v>1169</v>
      </c>
      <c r="J249" s="572"/>
      <c r="K249" s="1501"/>
      <c r="L249" s="215"/>
      <c r="M249" s="342"/>
      <c r="N249" s="335"/>
      <c r="O249" s="1625"/>
      <c r="P249" s="1625"/>
      <c r="AH249" s="1632">
        <v>0</v>
      </c>
    </row>
    <row s="1636" customFormat="1" customHeight="1" ht="0.75" hidden="1">
      <c r="A250" s="1781"/>
      <c r="B250" s="1781"/>
      <c r="C250" s="370" t="s">
        <v>1180</v>
      </c>
      <c r="D250" s="2463"/>
      <c r="E250" s="2205"/>
      <c r="F250" s="2384"/>
      <c r="G250" s="401"/>
      <c r="H250" s="1501"/>
      <c r="I250" s="652"/>
      <c r="J250" s="572"/>
      <c r="K250" s="1501"/>
      <c r="L250" s="215"/>
      <c r="M250" s="342"/>
      <c r="N250" s="335"/>
      <c r="O250" s="1625"/>
      <c r="P250" s="1625"/>
      <c r="AH250" s="1632">
        <v>0</v>
      </c>
    </row>
    <row s="1636" customFormat="1" customHeight="1" ht="18.75" hidden="1">
      <c r="A251" s="1781" t="s">
        <v>241</v>
      </c>
      <c r="B251" s="1781" t="s">
        <v>242</v>
      </c>
      <c r="C251" s="370"/>
      <c r="D251" s="2463"/>
      <c r="E251" s="2205"/>
      <c r="F251" s="2384" t="str">
        <f>INDEX(PT_DIFFERENTIATION_VTAR,MATCH(A251,PT_DIFFERENTIATION_VTAR_ID,0))</f>
        <v>Тариф на подвоз воды</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1170</v>
      </c>
      <c r="D252" s="2463"/>
      <c r="E252" s="2205"/>
      <c r="F252" s="2384"/>
      <c r="G252" s="2428"/>
      <c r="H252" s="1501"/>
      <c r="I252" s="652" t="s">
        <v>1169</v>
      </c>
      <c r="J252" s="572"/>
      <c r="K252" s="1501"/>
      <c r="L252" s="215"/>
      <c r="M252" s="342"/>
      <c r="N252" s="335"/>
      <c r="O252" s="1625"/>
      <c r="P252" s="1625"/>
      <c r="AH252" s="1632">
        <v>0</v>
      </c>
    </row>
    <row s="1636" customFormat="1" customHeight="1" ht="0.75" hidden="1">
      <c r="A253" s="1781"/>
      <c r="B253" s="1781"/>
      <c r="C253" s="370" t="s">
        <v>1180</v>
      </c>
      <c r="D253" s="2463"/>
      <c r="E253" s="2205"/>
      <c r="F253" s="2384"/>
      <c r="G253" s="401"/>
      <c r="H253" s="1501"/>
      <c r="I253" s="652"/>
      <c r="J253" s="572"/>
      <c r="K253" s="1501"/>
      <c r="L253" s="215"/>
      <c r="M253" s="342"/>
      <c r="N253" s="335"/>
      <c r="O253" s="1625"/>
      <c r="P253" s="1625"/>
      <c r="AH253" s="1632">
        <v>0</v>
      </c>
    </row>
    <row s="1636" customFormat="1" customHeight="1" ht="18.75">
      <c r="A254" s="1781" t="s">
        <v>248</v>
      </c>
      <c r="B254" s="1781" t="s">
        <v>249</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8" t="str">
        <f>INDEX(PT_DIFFERENTIATION_NTAR,MATCH(B254,PT_DIFFERENTIATION_NTAR_ID,0))</f>
        <v>тариф на подключаемую нагрузку водопроводной сети </v>
      </c>
      <c r="H254" s="1863"/>
      <c r="I254" s="1740">
        <v>45658</v>
      </c>
      <c r="J254" s="1774">
        <v>46022</v>
      </c>
      <c r="K254" s="1779">
        <v>0</v>
      </c>
      <c r="L254" s="1863" t="s">
        <v>315</v>
      </c>
      <c r="M254" s="342"/>
      <c r="N254" s="335"/>
      <c r="O254" s="1625"/>
      <c r="P254" s="1625"/>
      <c r="AH254" s="1632">
        <v>0</v>
      </c>
    </row>
    <row s="1636" customFormat="1" customHeight="1" ht="18.75">
      <c r="A255" s="1781"/>
      <c r="B255" s="1781"/>
      <c r="C255" s="370" t="s">
        <v>1170</v>
      </c>
      <c r="D255" s="2463"/>
      <c r="E255" s="2205"/>
      <c r="F255" s="2384"/>
      <c r="G255" s="2428"/>
      <c r="H255" s="1501"/>
      <c r="I255" s="652" t="s">
        <v>1169</v>
      </c>
      <c r="J255" s="572"/>
      <c r="K255" s="1501"/>
      <c r="L255" s="215"/>
      <c r="M255" s="342"/>
      <c r="N255" s="335"/>
      <c r="O255" s="1625"/>
      <c r="P255" s="1625"/>
      <c r="AH255" s="1632">
        <v>0</v>
      </c>
    </row>
    <row s="1636" customFormat="1" customHeight="1" ht="18.75">
      <c r="A256" s="1824" t="s">
        <v>248</v>
      </c>
      <c r="B256" s="1824" t="s">
        <v>254</v>
      </c>
      <c r="C256" s="1688"/>
      <c r="D256" s="345"/>
      <c r="E256" s="1032"/>
      <c r="F256" s="1032"/>
      <c r="G256" s="2428" t="str">
        <f>INDEX(PT_DIFFERENTIATION_NTAR,MATCH(B256,PT_DIFFERENTIATION_NTAR_ID,0))</f>
        <v>тарифы на протяженность водопроводной сети </v>
      </c>
      <c r="H256" s="2272"/>
      <c r="I256" s="1740">
        <v>45658</v>
      </c>
      <c r="J256" s="1774">
        <v>46022</v>
      </c>
      <c r="K256" s="1779">
        <v>0</v>
      </c>
      <c r="L256" s="2272" t="s">
        <v>315</v>
      </c>
      <c r="M256" s="2319"/>
      <c r="N256" s="619"/>
      <c r="O256" s="1625"/>
      <c r="P256" s="1625"/>
      <c r="Q256" s="1636"/>
      <c r="R256" s="1636"/>
      <c r="S256" s="1636"/>
      <c r="T256" s="1636"/>
      <c r="U256" s="1636"/>
      <c r="V256" s="1636"/>
      <c r="W256" s="1636"/>
      <c r="X256" s="1636"/>
      <c r="Y256" s="1636"/>
      <c r="Z256" s="1636"/>
      <c r="AA256" s="1636"/>
      <c r="AB256" s="1636"/>
      <c r="AC256" s="1636"/>
      <c r="AD256" s="1636"/>
      <c r="AE256" s="1636"/>
      <c r="AF256" s="1636"/>
      <c r="AG256" s="1636"/>
      <c r="AH256" s="1636">
        <v>0</v>
      </c>
    </row>
    <row s="1636" customFormat="1" customHeight="1" ht="18.75">
      <c r="A257" s="1824"/>
      <c r="B257" s="1824"/>
      <c r="C257" s="1688" t="s">
        <v>1170</v>
      </c>
      <c r="D257" s="345"/>
      <c r="E257" s="1032"/>
      <c r="F257" s="1032"/>
      <c r="G257" s="2428"/>
      <c r="H257" s="3096"/>
      <c r="I257" s="3097" t="s">
        <v>1169</v>
      </c>
      <c r="J257" s="3098"/>
      <c r="K257" s="3099"/>
      <c r="L257" s="3100"/>
      <c r="M257" s="2319"/>
      <c r="N257" s="619"/>
      <c r="O257" s="1625"/>
      <c r="P257" s="1625"/>
      <c r="Q257" s="1636"/>
      <c r="R257" s="1636"/>
      <c r="S257" s="1636"/>
      <c r="T257" s="1636"/>
      <c r="U257" s="1636"/>
      <c r="V257" s="1636"/>
      <c r="W257" s="1636"/>
      <c r="X257" s="1636"/>
      <c r="Y257" s="1636"/>
      <c r="Z257" s="1636"/>
      <c r="AA257" s="1636"/>
      <c r="AB257" s="1636"/>
      <c r="AC257" s="1636"/>
      <c r="AD257" s="1636"/>
      <c r="AE257" s="1636"/>
      <c r="AF257" s="1636"/>
      <c r="AG257" s="1636"/>
      <c r="AH257" s="1636">
        <v>0</v>
      </c>
    </row>
    <row s="1636" customFormat="1" customHeight="1" ht="0.75">
      <c r="A258" s="1781"/>
      <c r="B258" s="1781"/>
      <c r="C258" s="370" t="s">
        <v>1180</v>
      </c>
      <c r="D258" s="2463"/>
      <c r="E258" s="2205"/>
      <c r="F258" s="2384"/>
      <c r="G258" s="401"/>
      <c r="H258" s="1501"/>
      <c r="I258" s="652"/>
      <c r="J258" s="572"/>
      <c r="K258" s="1501"/>
      <c r="L258" s="215"/>
      <c r="M258" s="342"/>
      <c r="N258" s="335"/>
      <c r="O258" s="1625"/>
      <c r="P258" s="1625"/>
      <c r="AH258" s="1632">
        <v>0</v>
      </c>
    </row>
    <row s="1636" customFormat="1" customHeight="1" ht="18.75" hidden="1">
      <c r="A259" s="1781" t="s">
        <v>259</v>
      </c>
      <c r="B259" s="1781" t="s">
        <v>260</v>
      </c>
      <c r="C259" s="370"/>
      <c r="D259" s="2463"/>
      <c r="E259" s="2205"/>
      <c r="F259" s="2384" t="str">
        <f>INDEX(PT_DIFFERENTIATION_VTAR,MATCH(A259,PT_DIFFERENTIATION_VTAR_ID,0))</f>
        <v>Тариф на горячую воду (горячее водоснабжение)</v>
      </c>
      <c r="G259" s="2428" t="str">
        <f>INDEX(PT_DIFFERENTIATION_NTAR,MATCH(B259,PT_DIFFERENTIATION_NTAR_ID,0))</f>
        <v/>
      </c>
      <c r="H259" s="1863"/>
      <c r="I259" s="1740"/>
      <c r="J259" s="1774"/>
      <c r="K259" s="1779"/>
      <c r="L259" s="1863" t="s">
        <v>315</v>
      </c>
      <c r="M259" s="342"/>
      <c r="N259" s="335"/>
      <c r="O259" s="1625"/>
      <c r="P259" s="1625"/>
      <c r="AH259" s="1632">
        <v>0</v>
      </c>
    </row>
    <row s="1636" customFormat="1" customHeight="1" ht="18.75" hidden="1">
      <c r="A260" s="1781"/>
      <c r="B260" s="1781"/>
      <c r="C260" s="370" t="s">
        <v>1170</v>
      </c>
      <c r="D260" s="2463"/>
      <c r="E260" s="2205"/>
      <c r="F260" s="2384"/>
      <c r="G260" s="2428"/>
      <c r="H260" s="1501"/>
      <c r="I260" s="652" t="s">
        <v>1169</v>
      </c>
      <c r="J260" s="572"/>
      <c r="K260" s="1501"/>
      <c r="L260" s="215"/>
      <c r="M260" s="342"/>
      <c r="N260" s="335"/>
      <c r="O260" s="1625"/>
      <c r="P260" s="1625"/>
      <c r="AH260" s="1632">
        <v>0</v>
      </c>
    </row>
    <row s="1636" customFormat="1" customHeight="1" ht="0.75" hidden="1">
      <c r="A261" s="1781"/>
      <c r="B261" s="1781"/>
      <c r="C261" s="370" t="s">
        <v>1180</v>
      </c>
      <c r="D261" s="2463"/>
      <c r="E261" s="2205"/>
      <c r="F261" s="2384"/>
      <c r="G261" s="401"/>
      <c r="H261" s="1501"/>
      <c r="I261" s="652"/>
      <c r="J261" s="572"/>
      <c r="K261" s="1501"/>
      <c r="L261" s="215"/>
      <c r="M261" s="342"/>
      <c r="N261" s="335"/>
      <c r="O261" s="1625"/>
      <c r="P261" s="1625"/>
      <c r="AH261" s="1632">
        <v>0</v>
      </c>
    </row>
    <row s="1636" customFormat="1" customHeight="1" ht="18.75" hidden="1">
      <c r="A262" s="1781" t="s">
        <v>264</v>
      </c>
      <c r="B262" s="1781" t="s">
        <v>265</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315</v>
      </c>
      <c r="M262" s="342"/>
      <c r="N262" s="335"/>
      <c r="O262" s="1625"/>
      <c r="P262" s="1625"/>
      <c r="AH262" s="1632">
        <v>0</v>
      </c>
    </row>
    <row s="1636" customFormat="1" customHeight="1" ht="18.75" hidden="1">
      <c r="A263" s="1781"/>
      <c r="B263" s="1781"/>
      <c r="C263" s="370" t="s">
        <v>1170</v>
      </c>
      <c r="D263" s="2463"/>
      <c r="E263" s="2205"/>
      <c r="F263" s="2384"/>
      <c r="G263" s="2428"/>
      <c r="H263" s="1501"/>
      <c r="I263" s="652" t="s">
        <v>1169</v>
      </c>
      <c r="J263" s="572"/>
      <c r="K263" s="1501"/>
      <c r="L263" s="215"/>
      <c r="M263" s="342"/>
      <c r="N263" s="335"/>
      <c r="O263" s="1625"/>
      <c r="P263" s="1625"/>
      <c r="AH263" s="1632">
        <v>0</v>
      </c>
    </row>
    <row s="1636" customFormat="1" customHeight="1" ht="0.75" hidden="1">
      <c r="A264" s="1781"/>
      <c r="B264" s="1781"/>
      <c r="C264" s="370" t="s">
        <v>1180</v>
      </c>
      <c r="D264" s="2463"/>
      <c r="E264" s="2205"/>
      <c r="F264" s="2384"/>
      <c r="G264" s="401"/>
      <c r="H264" s="1501"/>
      <c r="I264" s="652"/>
      <c r="J264" s="572"/>
      <c r="K264" s="1501"/>
      <c r="L264" s="215"/>
      <c r="M264" s="342"/>
      <c r="N264" s="335"/>
      <c r="O264" s="1625"/>
      <c r="P264" s="1625"/>
      <c r="AH264" s="1632">
        <v>0</v>
      </c>
    </row>
    <row s="1636" customFormat="1" customHeight="1" ht="18.75" hidden="1">
      <c r="A265" s="1781" t="s">
        <v>269</v>
      </c>
      <c r="B265" s="1781" t="s">
        <v>270</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315</v>
      </c>
      <c r="M265" s="342"/>
      <c r="N265" s="335"/>
      <c r="O265" s="1625"/>
      <c r="P265" s="1625"/>
      <c r="AH265" s="1632">
        <v>0</v>
      </c>
    </row>
    <row s="1636" customFormat="1" customHeight="1" ht="18.75" hidden="1">
      <c r="A266" s="1781"/>
      <c r="B266" s="1781"/>
      <c r="C266" s="370" t="s">
        <v>1170</v>
      </c>
      <c r="D266" s="2463"/>
      <c r="E266" s="2205"/>
      <c r="F266" s="2384"/>
      <c r="G266" s="2428"/>
      <c r="H266" s="1501"/>
      <c r="I266" s="652" t="s">
        <v>1169</v>
      </c>
      <c r="J266" s="572"/>
      <c r="K266" s="1501"/>
      <c r="L266" s="215"/>
      <c r="M266" s="342"/>
      <c r="N266" s="335"/>
      <c r="O266" s="1625"/>
      <c r="P266" s="1625"/>
      <c r="AH266" s="1632">
        <v>0</v>
      </c>
    </row>
    <row s="1636" customFormat="1" customHeight="1" ht="0.75" hidden="1">
      <c r="A267" s="1781"/>
      <c r="B267" s="1781"/>
      <c r="C267" s="370" t="s">
        <v>1180</v>
      </c>
      <c r="D267" s="2463"/>
      <c r="E267" s="2205"/>
      <c r="F267" s="2384"/>
      <c r="G267" s="401"/>
      <c r="H267" s="1501"/>
      <c r="I267" s="652"/>
      <c r="J267" s="572"/>
      <c r="K267" s="1501"/>
      <c r="L267" s="215"/>
      <c r="M267" s="342"/>
      <c r="N267" s="335"/>
      <c r="O267" s="1625"/>
      <c r="P267" s="1625"/>
      <c r="AH267" s="1632">
        <v>0</v>
      </c>
    </row>
    <row s="1636" customFormat="1" customHeight="1" ht="18.75" hidden="1">
      <c r="A268" s="1781" t="s">
        <v>274</v>
      </c>
      <c r="B268" s="1781" t="s">
        <v>275</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315</v>
      </c>
      <c r="M268" s="342"/>
      <c r="N268" s="335"/>
      <c r="O268" s="1625"/>
      <c r="P268" s="1625"/>
      <c r="AH268" s="1632">
        <v>0</v>
      </c>
    </row>
    <row s="1636" customFormat="1" customHeight="1" ht="18.75" hidden="1">
      <c r="A269" s="1781"/>
      <c r="B269" s="1781"/>
      <c r="C269" s="370" t="s">
        <v>1170</v>
      </c>
      <c r="D269" s="2463"/>
      <c r="E269" s="2205"/>
      <c r="F269" s="2384"/>
      <c r="G269" s="2428"/>
      <c r="H269" s="1501"/>
      <c r="I269" s="652" t="s">
        <v>1169</v>
      </c>
      <c r="J269" s="572"/>
      <c r="K269" s="1501"/>
      <c r="L269" s="215"/>
      <c r="M269" s="342"/>
      <c r="N269" s="335"/>
      <c r="O269" s="1625"/>
      <c r="P269" s="1625"/>
      <c r="AH269" s="1632">
        <v>0</v>
      </c>
    </row>
    <row s="1636" customFormat="1" customHeight="1" ht="0.75" hidden="1">
      <c r="A270" s="1781"/>
      <c r="B270" s="1781"/>
      <c r="C270" s="370" t="s">
        <v>1180</v>
      </c>
      <c r="D270" s="2463"/>
      <c r="E270" s="2205"/>
      <c r="F270" s="2384"/>
      <c r="G270" s="401"/>
      <c r="H270" s="1501"/>
      <c r="I270" s="652"/>
      <c r="J270" s="572"/>
      <c r="K270" s="1501"/>
      <c r="L270" s="215"/>
      <c r="M270" s="342"/>
      <c r="N270" s="335"/>
      <c r="O270" s="1625"/>
      <c r="P270" s="1625"/>
      <c r="AH270" s="1632">
        <v>0</v>
      </c>
    </row>
    <row s="1636" customFormat="1" customHeight="1" ht="18.75" hidden="1">
      <c r="A271" s="1781" t="s">
        <v>279</v>
      </c>
      <c r="B271" s="1781" t="s">
        <v>280</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315</v>
      </c>
      <c r="M271" s="342"/>
      <c r="N271" s="335"/>
      <c r="O271" s="1625"/>
      <c r="P271" s="1625"/>
      <c r="AH271" s="1632">
        <v>0</v>
      </c>
    </row>
    <row s="1636" customFormat="1" customHeight="1" ht="18.75" hidden="1">
      <c r="A272" s="1781"/>
      <c r="B272" s="1781"/>
      <c r="C272" s="370" t="s">
        <v>1170</v>
      </c>
      <c r="D272" s="2463"/>
      <c r="E272" s="2205"/>
      <c r="F272" s="2384"/>
      <c r="G272" s="2428"/>
      <c r="H272" s="1501"/>
      <c r="I272" s="652" t="s">
        <v>1169</v>
      </c>
      <c r="J272" s="572"/>
      <c r="K272" s="1501"/>
      <c r="L272" s="215"/>
      <c r="M272" s="342"/>
      <c r="N272" s="335"/>
      <c r="O272" s="1625"/>
      <c r="P272" s="1625"/>
      <c r="AH272" s="1632">
        <v>0</v>
      </c>
    </row>
    <row s="1636" customFormat="1" customHeight="1" ht="0.75" hidden="1">
      <c r="A273" s="1781"/>
      <c r="B273" s="1781"/>
      <c r="C273" s="370" t="s">
        <v>1180</v>
      </c>
      <c r="D273" s="2463"/>
      <c r="E273" s="2205"/>
      <c r="F273" s="2384"/>
      <c r="G273" s="401"/>
      <c r="H273" s="1501"/>
      <c r="I273" s="652"/>
      <c r="J273" s="572"/>
      <c r="K273" s="1501"/>
      <c r="L273" s="215"/>
      <c r="M273" s="342"/>
      <c r="N273" s="335"/>
      <c r="O273" s="1625"/>
      <c r="P273" s="1625"/>
      <c r="AH273" s="1632">
        <v>0</v>
      </c>
    </row>
    <row s="1636" customFormat="1" customHeight="1" ht="18.75" hidden="1">
      <c r="A274" s="1781" t="s">
        <v>284</v>
      </c>
      <c r="B274" s="1781" t="s">
        <v>285</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315</v>
      </c>
      <c r="M274" s="342"/>
      <c r="N274" s="335"/>
      <c r="O274" s="1625"/>
      <c r="P274" s="1625"/>
      <c r="AH274" s="1632">
        <v>0</v>
      </c>
    </row>
    <row s="1636" customFormat="1" customHeight="1" ht="18.75" hidden="1">
      <c r="A275" s="1781"/>
      <c r="B275" s="1781"/>
      <c r="C275" s="370" t="s">
        <v>1170</v>
      </c>
      <c r="D275" s="2463"/>
      <c r="E275" s="2205"/>
      <c r="F275" s="2384"/>
      <c r="G275" s="2428"/>
      <c r="H275" s="1501"/>
      <c r="I275" s="652" t="s">
        <v>1169</v>
      </c>
      <c r="J275" s="572"/>
      <c r="K275" s="1501"/>
      <c r="L275" s="215"/>
      <c r="M275" s="342"/>
      <c r="N275" s="335"/>
      <c r="O275" s="1625"/>
      <c r="P275" s="1625"/>
      <c r="AH275" s="1632">
        <v>0</v>
      </c>
    </row>
    <row s="1636" customFormat="1" customHeight="1" ht="1.05">
      <c r="A276" s="1781"/>
      <c r="B276" s="1781"/>
      <c r="C276" s="370" t="s">
        <v>1180</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91</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153</v>
      </c>
      <c r="B278" s="1781" t="s">
        <v>154</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315</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1170</v>
      </c>
      <c r="D279" s="2463"/>
      <c r="E279" s="2205"/>
      <c r="F279" s="2384"/>
      <c r="G279" s="2428"/>
      <c r="H279" s="1501"/>
      <c r="I279" s="652" t="s">
        <v>1169</v>
      </c>
      <c r="J279" s="572"/>
      <c r="K279" s="1501"/>
      <c r="L279" s="215"/>
      <c r="M279" s="2171"/>
      <c r="N279" s="335"/>
      <c r="O279" s="1625"/>
      <c r="P279" s="1625"/>
      <c r="AH279" s="1632">
        <v>0</v>
      </c>
    </row>
    <row s="1636" customFormat="1" customHeight="1" ht="0.75" hidden="1">
      <c r="A280" s="1781"/>
      <c r="B280" s="1781"/>
      <c r="C280" s="370" t="s">
        <v>1180</v>
      </c>
      <c r="D280" s="2463"/>
      <c r="E280" s="2205"/>
      <c r="F280" s="2384"/>
      <c r="G280" s="401"/>
      <c r="H280" s="1501"/>
      <c r="I280" s="652"/>
      <c r="J280" s="572"/>
      <c r="K280" s="1501"/>
      <c r="L280" s="215"/>
      <c r="M280" s="2171"/>
      <c r="N280" s="335"/>
      <c r="O280" s="1625"/>
      <c r="P280" s="1625"/>
      <c r="AH280" s="1632">
        <v>0</v>
      </c>
    </row>
    <row s="1636" customFormat="1" customHeight="1" ht="45" hidden="1">
      <c r="A281" s="1781" t="s">
        <v>158</v>
      </c>
      <c r="B281" s="1781" t="s">
        <v>159</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315</v>
      </c>
      <c r="M281" s="2172"/>
      <c r="N281" s="335"/>
      <c r="O281" s="1625"/>
      <c r="P281" s="1625"/>
      <c r="AH281" s="1632">
        <v>0</v>
      </c>
    </row>
    <row s="1636" customFormat="1" customHeight="1" ht="18.75" hidden="1">
      <c r="A282" s="1781"/>
      <c r="B282" s="1781"/>
      <c r="C282" s="370" t="s">
        <v>1170</v>
      </c>
      <c r="D282" s="2463"/>
      <c r="E282" s="2205"/>
      <c r="F282" s="2384"/>
      <c r="G282" s="2428"/>
      <c r="H282" s="1501"/>
      <c r="I282" s="652" t="s">
        <v>1169</v>
      </c>
      <c r="J282" s="572"/>
      <c r="K282" s="1501"/>
      <c r="L282" s="215"/>
      <c r="M282" s="1862"/>
      <c r="N282" s="335"/>
      <c r="O282" s="1625"/>
      <c r="P282" s="1625"/>
      <c r="AH282" s="1632">
        <v>0</v>
      </c>
    </row>
    <row s="1636" customFormat="1" customHeight="1" ht="0.75" hidden="1">
      <c r="A283" s="1781"/>
      <c r="B283" s="1781"/>
      <c r="C283" s="370" t="s">
        <v>1180</v>
      </c>
      <c r="D283" s="2463"/>
      <c r="E283" s="2205"/>
      <c r="F283" s="2384"/>
      <c r="G283" s="401"/>
      <c r="H283" s="1501"/>
      <c r="I283" s="652"/>
      <c r="J283" s="572"/>
      <c r="K283" s="1501"/>
      <c r="L283" s="215"/>
      <c r="M283" s="342"/>
      <c r="N283" s="335"/>
      <c r="O283" s="1625"/>
      <c r="P283" s="1625"/>
      <c r="AH283" s="1632">
        <v>0</v>
      </c>
    </row>
    <row s="1636" customFormat="1" customHeight="1" ht="45" hidden="1">
      <c r="A284" s="1781" t="s">
        <v>165</v>
      </c>
      <c r="B284" s="1781" t="s">
        <v>166</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315</v>
      </c>
      <c r="M284" s="342"/>
      <c r="N284" s="335"/>
      <c r="O284" s="1625"/>
      <c r="P284" s="1625"/>
      <c r="AH284" s="1632">
        <v>0</v>
      </c>
    </row>
    <row s="1636" customFormat="1" customHeight="1" ht="18.75" hidden="1">
      <c r="A285" s="1781"/>
      <c r="B285" s="1781"/>
      <c r="C285" s="370" t="s">
        <v>1170</v>
      </c>
      <c r="D285" s="2463"/>
      <c r="E285" s="2205"/>
      <c r="F285" s="2384"/>
      <c r="G285" s="2428"/>
      <c r="H285" s="1501"/>
      <c r="I285" s="652" t="s">
        <v>1169</v>
      </c>
      <c r="J285" s="572"/>
      <c r="K285" s="1501"/>
      <c r="L285" s="215"/>
      <c r="M285" s="342"/>
      <c r="N285" s="335"/>
      <c r="O285" s="1625"/>
      <c r="P285" s="1625"/>
      <c r="AH285" s="1632">
        <v>0</v>
      </c>
    </row>
    <row s="1636" customFormat="1" customHeight="1" ht="0.75" hidden="1">
      <c r="A286" s="1781"/>
      <c r="B286" s="1781"/>
      <c r="C286" s="370" t="s">
        <v>1180</v>
      </c>
      <c r="D286" s="2463"/>
      <c r="E286" s="2205"/>
      <c r="F286" s="2384"/>
      <c r="G286" s="401"/>
      <c r="H286" s="1501"/>
      <c r="I286" s="652"/>
      <c r="J286" s="572"/>
      <c r="K286" s="1501"/>
      <c r="L286" s="215"/>
      <c r="M286" s="342"/>
      <c r="N286" s="335"/>
      <c r="O286" s="1625"/>
      <c r="P286" s="1625"/>
      <c r="AH286" s="1632">
        <v>0</v>
      </c>
    </row>
    <row s="1636" customFormat="1" customHeight="1" ht="45" hidden="1">
      <c r="A287" s="1781" t="s">
        <v>171</v>
      </c>
      <c r="B287" s="1781" t="s">
        <v>172</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315</v>
      </c>
      <c r="M287" s="342"/>
      <c r="N287" s="335"/>
      <c r="O287" s="1625"/>
      <c r="P287" s="1625"/>
      <c r="AH287" s="1632">
        <v>0</v>
      </c>
    </row>
    <row s="1636" customFormat="1" customHeight="1" ht="18.75" hidden="1">
      <c r="A288" s="1781"/>
      <c r="B288" s="1781"/>
      <c r="C288" s="370" t="s">
        <v>1170</v>
      </c>
      <c r="D288" s="2463"/>
      <c r="E288" s="2205"/>
      <c r="F288" s="2384"/>
      <c r="G288" s="2428"/>
      <c r="H288" s="1501"/>
      <c r="I288" s="652" t="s">
        <v>1169</v>
      </c>
      <c r="J288" s="572"/>
      <c r="K288" s="1501"/>
      <c r="L288" s="215"/>
      <c r="M288" s="342"/>
      <c r="N288" s="335"/>
      <c r="O288" s="1625"/>
      <c r="P288" s="1625"/>
      <c r="AH288" s="1632">
        <v>0</v>
      </c>
    </row>
    <row s="1636" customFormat="1" customHeight="1" ht="0.75" hidden="1">
      <c r="A289" s="1781"/>
      <c r="B289" s="1781"/>
      <c r="C289" s="370" t="s">
        <v>1180</v>
      </c>
      <c r="D289" s="2463"/>
      <c r="E289" s="2205"/>
      <c r="F289" s="2384"/>
      <c r="G289" s="401"/>
      <c r="H289" s="1501"/>
      <c r="I289" s="652"/>
      <c r="J289" s="572"/>
      <c r="K289" s="1501"/>
      <c r="L289" s="215"/>
      <c r="M289" s="342"/>
      <c r="N289" s="335"/>
      <c r="O289" s="1625"/>
      <c r="P289" s="1625"/>
      <c r="AH289" s="1632">
        <v>0</v>
      </c>
    </row>
    <row s="1636" customFormat="1" customHeight="1" ht="18.75" hidden="1">
      <c r="A290" s="1781" t="s">
        <v>177</v>
      </c>
      <c r="B290" s="1781" t="s">
        <v>178</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315</v>
      </c>
      <c r="M290" s="342"/>
      <c r="N290" s="335"/>
      <c r="O290" s="1625"/>
      <c r="P290" s="1625"/>
      <c r="AH290" s="1632">
        <v>0</v>
      </c>
    </row>
    <row s="1636" customFormat="1" customHeight="1" ht="18.75" hidden="1">
      <c r="A291" s="1781"/>
      <c r="B291" s="1781"/>
      <c r="C291" s="370" t="s">
        <v>1170</v>
      </c>
      <c r="D291" s="2463"/>
      <c r="E291" s="2205"/>
      <c r="F291" s="2384"/>
      <c r="G291" s="2428"/>
      <c r="H291" s="1501"/>
      <c r="I291" s="652" t="s">
        <v>1169</v>
      </c>
      <c r="J291" s="572"/>
      <c r="K291" s="1501"/>
      <c r="L291" s="215"/>
      <c r="M291" s="342"/>
      <c r="N291" s="335"/>
      <c r="O291" s="1625"/>
      <c r="P291" s="1625"/>
      <c r="AH291" s="1632">
        <v>0</v>
      </c>
    </row>
    <row s="1636" customFormat="1" customHeight="1" ht="0.75" hidden="1">
      <c r="A292" s="1781"/>
      <c r="B292" s="1781"/>
      <c r="C292" s="370" t="s">
        <v>1180</v>
      </c>
      <c r="D292" s="2463"/>
      <c r="E292" s="2205"/>
      <c r="F292" s="2384"/>
      <c r="G292" s="401"/>
      <c r="H292" s="1501"/>
      <c r="I292" s="652"/>
      <c r="J292" s="572"/>
      <c r="K292" s="1501"/>
      <c r="L292" s="215"/>
      <c r="M292" s="342"/>
      <c r="N292" s="335"/>
      <c r="O292" s="1625"/>
      <c r="P292" s="1625"/>
      <c r="AH292" s="1632">
        <v>0</v>
      </c>
    </row>
    <row s="1636" customFormat="1" customHeight="1" ht="18.75" hidden="1">
      <c r="A293" s="1781" t="s">
        <v>183</v>
      </c>
      <c r="B293" s="1781" t="s">
        <v>184</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315</v>
      </c>
      <c r="M293" s="342"/>
      <c r="N293" s="335"/>
      <c r="O293" s="1625"/>
      <c r="P293" s="1625"/>
      <c r="AH293" s="1632">
        <v>0</v>
      </c>
    </row>
    <row s="1636" customFormat="1" customHeight="1" ht="18.75" hidden="1">
      <c r="A294" s="1781"/>
      <c r="B294" s="1781"/>
      <c r="C294" s="370" t="s">
        <v>1170</v>
      </c>
      <c r="D294" s="2463"/>
      <c r="E294" s="2205"/>
      <c r="F294" s="2384"/>
      <c r="G294" s="2428"/>
      <c r="H294" s="1501"/>
      <c r="I294" s="652" t="s">
        <v>1169</v>
      </c>
      <c r="J294" s="572"/>
      <c r="K294" s="1501"/>
      <c r="L294" s="215"/>
      <c r="M294" s="342"/>
      <c r="N294" s="335"/>
      <c r="O294" s="1625"/>
      <c r="P294" s="1625"/>
      <c r="AH294" s="1632">
        <v>0</v>
      </c>
    </row>
    <row s="1636" customFormat="1" customHeight="1" ht="0.75" hidden="1">
      <c r="A295" s="1781"/>
      <c r="B295" s="1781"/>
      <c r="C295" s="370" t="s">
        <v>1180</v>
      </c>
      <c r="D295" s="2463"/>
      <c r="E295" s="2205"/>
      <c r="F295" s="2384"/>
      <c r="G295" s="401"/>
      <c r="H295" s="1501"/>
      <c r="I295" s="652"/>
      <c r="J295" s="572"/>
      <c r="K295" s="1501"/>
      <c r="L295" s="215"/>
      <c r="M295" s="342"/>
      <c r="N295" s="335"/>
      <c r="O295" s="1625"/>
      <c r="P295" s="1625"/>
      <c r="AH295" s="1632">
        <v>0</v>
      </c>
    </row>
    <row s="1636" customFormat="1" customHeight="1" ht="18.75" hidden="1">
      <c r="A296" s="1781" t="s">
        <v>189</v>
      </c>
      <c r="B296" s="1781" t="s">
        <v>190</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315</v>
      </c>
      <c r="M296" s="342"/>
      <c r="N296" s="335"/>
      <c r="O296" s="1625"/>
      <c r="P296" s="1625"/>
      <c r="AH296" s="1632">
        <v>0</v>
      </c>
    </row>
    <row s="1636" customFormat="1" customHeight="1" ht="18.75" hidden="1">
      <c r="A297" s="1781"/>
      <c r="B297" s="1781"/>
      <c r="C297" s="370" t="s">
        <v>1170</v>
      </c>
      <c r="D297" s="2463"/>
      <c r="E297" s="2205"/>
      <c r="F297" s="2384"/>
      <c r="G297" s="2428"/>
      <c r="H297" s="1501"/>
      <c r="I297" s="652" t="s">
        <v>1169</v>
      </c>
      <c r="J297" s="572"/>
      <c r="K297" s="1501"/>
      <c r="L297" s="215"/>
      <c r="M297" s="342"/>
      <c r="N297" s="335"/>
      <c r="O297" s="1625"/>
      <c r="P297" s="1625"/>
      <c r="AH297" s="1632">
        <v>0</v>
      </c>
    </row>
    <row s="1636" customFormat="1" customHeight="1" ht="0.75" hidden="1">
      <c r="A298" s="1781"/>
      <c r="B298" s="1781"/>
      <c r="C298" s="370" t="s">
        <v>1180</v>
      </c>
      <c r="D298" s="2463"/>
      <c r="E298" s="2205"/>
      <c r="F298" s="2384"/>
      <c r="G298" s="401"/>
      <c r="H298" s="1501"/>
      <c r="I298" s="652"/>
      <c r="J298" s="572"/>
      <c r="K298" s="1501"/>
      <c r="L298" s="215"/>
      <c r="M298" s="342"/>
      <c r="N298" s="335"/>
      <c r="O298" s="1625"/>
      <c r="P298" s="1625"/>
      <c r="AH298" s="1632">
        <v>0</v>
      </c>
    </row>
    <row s="1636" customFormat="1" customHeight="1" ht="18.75" hidden="1">
      <c r="A299" s="1781" t="s">
        <v>195</v>
      </c>
      <c r="B299" s="1781" t="s">
        <v>196</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315</v>
      </c>
      <c r="M299" s="342"/>
      <c r="N299" s="335"/>
      <c r="O299" s="1625"/>
      <c r="P299" s="1625"/>
      <c r="AH299" s="1632">
        <v>0</v>
      </c>
    </row>
    <row s="1636" customFormat="1" customHeight="1" ht="18.75" hidden="1">
      <c r="A300" s="1781"/>
      <c r="B300" s="1781"/>
      <c r="C300" s="370" t="s">
        <v>1170</v>
      </c>
      <c r="D300" s="2463"/>
      <c r="E300" s="2205"/>
      <c r="F300" s="2384"/>
      <c r="G300" s="2428"/>
      <c r="H300" s="1501"/>
      <c r="I300" s="652" t="s">
        <v>1169</v>
      </c>
      <c r="J300" s="572"/>
      <c r="K300" s="1501"/>
      <c r="L300" s="215"/>
      <c r="M300" s="342"/>
      <c r="N300" s="335"/>
      <c r="O300" s="1625"/>
      <c r="P300" s="1625"/>
      <c r="AH300" s="1632">
        <v>0</v>
      </c>
    </row>
    <row s="1636" customFormat="1" customHeight="1" ht="0.75" hidden="1">
      <c r="A301" s="1781"/>
      <c r="B301" s="1781"/>
      <c r="C301" s="370" t="s">
        <v>1180</v>
      </c>
      <c r="D301" s="2463"/>
      <c r="E301" s="2205"/>
      <c r="F301" s="2384"/>
      <c r="G301" s="401"/>
      <c r="H301" s="1501"/>
      <c r="I301" s="652"/>
      <c r="J301" s="572"/>
      <c r="K301" s="1501"/>
      <c r="L301" s="215"/>
      <c r="M301" s="342"/>
      <c r="N301" s="335"/>
      <c r="O301" s="1625"/>
      <c r="P301" s="1625"/>
      <c r="AH301" s="1632">
        <v>0</v>
      </c>
    </row>
    <row s="1636" customFormat="1" customHeight="1" ht="18.75" hidden="1">
      <c r="A302" s="1781" t="s">
        <v>201</v>
      </c>
      <c r="B302" s="1781" t="s">
        <v>202</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315</v>
      </c>
      <c r="M302" s="342"/>
      <c r="N302" s="335"/>
      <c r="O302" s="1625"/>
      <c r="P302" s="1625"/>
      <c r="AH302" s="1632">
        <v>0</v>
      </c>
    </row>
    <row s="1636" customFormat="1" customHeight="1" ht="18.75" hidden="1">
      <c r="A303" s="1781"/>
      <c r="B303" s="1781"/>
      <c r="C303" s="370" t="s">
        <v>1170</v>
      </c>
      <c r="D303" s="2463"/>
      <c r="E303" s="2205"/>
      <c r="F303" s="2384"/>
      <c r="G303" s="2428"/>
      <c r="H303" s="1501"/>
      <c r="I303" s="652" t="s">
        <v>1169</v>
      </c>
      <c r="J303" s="572"/>
      <c r="K303" s="1501"/>
      <c r="L303" s="215"/>
      <c r="M303" s="342"/>
      <c r="N303" s="335"/>
      <c r="O303" s="1625"/>
      <c r="P303" s="1625"/>
      <c r="AH303" s="1632">
        <v>0</v>
      </c>
    </row>
    <row s="1636" customFormat="1" customHeight="1" ht="0.75" hidden="1">
      <c r="A304" s="1781"/>
      <c r="B304" s="1781"/>
      <c r="C304" s="370" t="s">
        <v>1180</v>
      </c>
      <c r="D304" s="2463"/>
      <c r="E304" s="2205"/>
      <c r="F304" s="2384"/>
      <c r="G304" s="401"/>
      <c r="H304" s="1501"/>
      <c r="I304" s="652"/>
      <c r="J304" s="572"/>
      <c r="K304" s="1501"/>
      <c r="L304" s="215"/>
      <c r="M304" s="342"/>
      <c r="N304" s="335"/>
      <c r="O304" s="1625"/>
      <c r="P304" s="1625"/>
      <c r="AH304" s="1632">
        <v>0</v>
      </c>
    </row>
    <row s="1636" customFormat="1" customHeight="1" ht="18.75">
      <c r="A305" s="1781" t="s">
        <v>223</v>
      </c>
      <c r="B305" s="1781" t="s">
        <v>224</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тариф на питьевую воду (питьевое водоснабжение)</v>
      </c>
      <c r="H305" s="1863"/>
      <c r="I305" s="1740">
        <v>45658</v>
      </c>
      <c r="J305" s="1774">
        <v>46022</v>
      </c>
      <c r="K305" s="1779">
        <v>0</v>
      </c>
      <c r="L305" s="1863" t="s">
        <v>315</v>
      </c>
      <c r="M305" s="342"/>
      <c r="N305" s="335"/>
      <c r="O305" s="1625"/>
      <c r="P305" s="1625"/>
      <c r="AH305" s="1632">
        <v>0</v>
      </c>
    </row>
    <row s="1636" customFormat="1" customHeight="1" ht="18.75">
      <c r="A306" s="1781"/>
      <c r="B306" s="1781"/>
      <c r="C306" s="370" t="s">
        <v>1170</v>
      </c>
      <c r="D306" s="2463"/>
      <c r="E306" s="2205"/>
      <c r="F306" s="2384"/>
      <c r="G306" s="2428"/>
      <c r="H306" s="1501"/>
      <c r="I306" s="652" t="s">
        <v>1169</v>
      </c>
      <c r="J306" s="572"/>
      <c r="K306" s="1501"/>
      <c r="L306" s="215"/>
      <c r="M306" s="342"/>
      <c r="N306" s="335"/>
      <c r="O306" s="1625"/>
      <c r="P306" s="1625"/>
      <c r="AH306" s="1632">
        <v>0</v>
      </c>
    </row>
    <row s="1636" customFormat="1" customHeight="1" ht="0.75">
      <c r="A307" s="1781"/>
      <c r="B307" s="1781"/>
      <c r="C307" s="370" t="s">
        <v>1180</v>
      </c>
      <c r="D307" s="2463"/>
      <c r="E307" s="2205"/>
      <c r="F307" s="2384"/>
      <c r="G307" s="401"/>
      <c r="H307" s="1501"/>
      <c r="I307" s="652"/>
      <c r="J307" s="572"/>
      <c r="K307" s="1501"/>
      <c r="L307" s="215"/>
      <c r="M307" s="342"/>
      <c r="N307" s="335"/>
      <c r="O307" s="1625"/>
      <c r="P307" s="1625"/>
      <c r="AH307" s="1632">
        <v>0</v>
      </c>
    </row>
    <row s="1636" customFormat="1" customHeight="1" ht="18.75" hidden="1">
      <c r="A308" s="1781" t="s">
        <v>231</v>
      </c>
      <c r="B308" s="1781" t="s">
        <v>232</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315</v>
      </c>
      <c r="M308" s="342"/>
      <c r="N308" s="335"/>
      <c r="O308" s="1625"/>
      <c r="P308" s="1625"/>
      <c r="AH308" s="1632">
        <v>0</v>
      </c>
    </row>
    <row s="1636" customFormat="1" customHeight="1" ht="18.75" hidden="1">
      <c r="A309" s="1781"/>
      <c r="B309" s="1781"/>
      <c r="C309" s="370" t="s">
        <v>1170</v>
      </c>
      <c r="D309" s="2463"/>
      <c r="E309" s="2205"/>
      <c r="F309" s="2384"/>
      <c r="G309" s="2428"/>
      <c r="H309" s="1501"/>
      <c r="I309" s="652" t="s">
        <v>1169</v>
      </c>
      <c r="J309" s="572"/>
      <c r="K309" s="1501"/>
      <c r="L309" s="215"/>
      <c r="M309" s="342"/>
      <c r="N309" s="335"/>
      <c r="O309" s="1625"/>
      <c r="P309" s="1625"/>
      <c r="AH309" s="1632">
        <v>0</v>
      </c>
    </row>
    <row s="1636" customFormat="1" customHeight="1" ht="0.75" hidden="1">
      <c r="A310" s="1781"/>
      <c r="B310" s="1781"/>
      <c r="C310" s="370" t="s">
        <v>1180</v>
      </c>
      <c r="D310" s="2463"/>
      <c r="E310" s="2205"/>
      <c r="F310" s="2384"/>
      <c r="G310" s="401"/>
      <c r="H310" s="1501"/>
      <c r="I310" s="652"/>
      <c r="J310" s="572"/>
      <c r="K310" s="1501"/>
      <c r="L310" s="215"/>
      <c r="M310" s="342"/>
      <c r="N310" s="335"/>
      <c r="O310" s="1625"/>
      <c r="P310" s="1625"/>
      <c r="AH310" s="1632">
        <v>0</v>
      </c>
    </row>
    <row s="1636" customFormat="1" customHeight="1" ht="18.75" hidden="1">
      <c r="A311" s="1781" t="s">
        <v>236</v>
      </c>
      <c r="B311" s="1781" t="s">
        <v>237</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315</v>
      </c>
      <c r="M311" s="342"/>
      <c r="N311" s="335"/>
      <c r="O311" s="1625"/>
      <c r="P311" s="1625"/>
      <c r="AH311" s="1632">
        <v>0</v>
      </c>
    </row>
    <row s="1636" customFormat="1" customHeight="1" ht="18.75" hidden="1">
      <c r="A312" s="1781"/>
      <c r="B312" s="1781"/>
      <c r="C312" s="370" t="s">
        <v>1170</v>
      </c>
      <c r="D312" s="2463"/>
      <c r="E312" s="2205"/>
      <c r="F312" s="2384"/>
      <c r="G312" s="2428"/>
      <c r="H312" s="1501"/>
      <c r="I312" s="652" t="s">
        <v>1169</v>
      </c>
      <c r="J312" s="572"/>
      <c r="K312" s="1501"/>
      <c r="L312" s="215"/>
      <c r="M312" s="342"/>
      <c r="N312" s="335"/>
      <c r="O312" s="1625"/>
      <c r="P312" s="1625"/>
      <c r="AH312" s="1632">
        <v>0</v>
      </c>
    </row>
    <row s="1636" customFormat="1" customHeight="1" ht="0.75" hidden="1">
      <c r="A313" s="1781"/>
      <c r="B313" s="1781"/>
      <c r="C313" s="370" t="s">
        <v>1180</v>
      </c>
      <c r="D313" s="2463"/>
      <c r="E313" s="2205"/>
      <c r="F313" s="2384"/>
      <c r="G313" s="401"/>
      <c r="H313" s="1501"/>
      <c r="I313" s="652"/>
      <c r="J313" s="572"/>
      <c r="K313" s="1501"/>
      <c r="L313" s="215"/>
      <c r="M313" s="342"/>
      <c r="N313" s="335"/>
      <c r="O313" s="1625"/>
      <c r="P313" s="1625"/>
      <c r="AH313" s="1632">
        <v>0</v>
      </c>
    </row>
    <row s="1636" customFormat="1" customHeight="1" ht="18.75" hidden="1">
      <c r="A314" s="1781" t="s">
        <v>241</v>
      </c>
      <c r="B314" s="1781" t="s">
        <v>242</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315</v>
      </c>
      <c r="M314" s="342"/>
      <c r="N314" s="335"/>
      <c r="O314" s="1625"/>
      <c r="P314" s="1625"/>
      <c r="AH314" s="1632">
        <v>0</v>
      </c>
    </row>
    <row s="1636" customFormat="1" customHeight="1" ht="18.75" hidden="1">
      <c r="A315" s="1781"/>
      <c r="B315" s="1781"/>
      <c r="C315" s="370" t="s">
        <v>1170</v>
      </c>
      <c r="D315" s="2463"/>
      <c r="E315" s="2205"/>
      <c r="F315" s="2384"/>
      <c r="G315" s="2428"/>
      <c r="H315" s="1501"/>
      <c r="I315" s="652" t="s">
        <v>1169</v>
      </c>
      <c r="J315" s="572"/>
      <c r="K315" s="1501"/>
      <c r="L315" s="215"/>
      <c r="M315" s="342"/>
      <c r="N315" s="335"/>
      <c r="O315" s="1625"/>
      <c r="P315" s="1625"/>
      <c r="AH315" s="1632">
        <v>0</v>
      </c>
    </row>
    <row s="1636" customFormat="1" customHeight="1" ht="0.75" hidden="1">
      <c r="A316" s="1781"/>
      <c r="B316" s="1781"/>
      <c r="C316" s="370" t="s">
        <v>1180</v>
      </c>
      <c r="D316" s="2463"/>
      <c r="E316" s="2205"/>
      <c r="F316" s="2384"/>
      <c r="G316" s="401"/>
      <c r="H316" s="1501"/>
      <c r="I316" s="652"/>
      <c r="J316" s="572"/>
      <c r="K316" s="1501"/>
      <c r="L316" s="215"/>
      <c r="M316" s="342"/>
      <c r="N316" s="335"/>
      <c r="O316" s="1625"/>
      <c r="P316" s="1625"/>
      <c r="AH316" s="1632">
        <v>0</v>
      </c>
    </row>
    <row s="1636" customFormat="1" customHeight="1" ht="18.75">
      <c r="A317" s="1781" t="s">
        <v>248</v>
      </c>
      <c r="B317" s="1781" t="s">
        <v>249</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тариф на подключаемую нагрузку водопроводной сети </v>
      </c>
      <c r="H317" s="1863"/>
      <c r="I317" s="1740">
        <v>45658</v>
      </c>
      <c r="J317" s="1774">
        <v>46022</v>
      </c>
      <c r="K317" s="1779">
        <v>0</v>
      </c>
      <c r="L317" s="1863" t="s">
        <v>315</v>
      </c>
      <c r="M317" s="342"/>
      <c r="N317" s="335"/>
      <c r="O317" s="1625"/>
      <c r="P317" s="1625"/>
      <c r="AH317" s="1632">
        <v>0</v>
      </c>
    </row>
    <row s="1636" customFormat="1" customHeight="1" ht="18.75">
      <c r="A318" s="1781"/>
      <c r="B318" s="1781"/>
      <c r="C318" s="370" t="s">
        <v>1170</v>
      </c>
      <c r="D318" s="2463"/>
      <c r="E318" s="2205"/>
      <c r="F318" s="2384"/>
      <c r="G318" s="2428"/>
      <c r="H318" s="1501"/>
      <c r="I318" s="652" t="s">
        <v>1169</v>
      </c>
      <c r="J318" s="572"/>
      <c r="K318" s="1501"/>
      <c r="L318" s="215"/>
      <c r="M318" s="342"/>
      <c r="N318" s="335"/>
      <c r="O318" s="1625"/>
      <c r="P318" s="1625"/>
      <c r="AH318" s="1632">
        <v>0</v>
      </c>
    </row>
    <row s="1636" customFormat="1" customHeight="1" ht="18.75">
      <c r="A319" s="1824" t="s">
        <v>248</v>
      </c>
      <c r="B319" s="1824" t="s">
        <v>254</v>
      </c>
      <c r="C319" s="1688"/>
      <c r="D319" s="345"/>
      <c r="E319" s="1032"/>
      <c r="F319" s="1032"/>
      <c r="G319" s="2428" t="str">
        <f>INDEX(PT_DIFFERENTIATION_NTAR,MATCH(B319,PT_DIFFERENTIATION_NTAR_ID,0))</f>
        <v>тарифы на протяженность водопроводной сети </v>
      </c>
      <c r="H319" s="2272"/>
      <c r="I319" s="1740">
        <v>45658</v>
      </c>
      <c r="J319" s="1774">
        <v>46022</v>
      </c>
      <c r="K319" s="1779">
        <v>0</v>
      </c>
      <c r="L319" s="2272" t="s">
        <v>315</v>
      </c>
      <c r="M319" s="2319"/>
      <c r="N319" s="619"/>
      <c r="O319" s="1625"/>
      <c r="P319" s="1625"/>
      <c r="Q319" s="1636"/>
      <c r="R319" s="1636"/>
      <c r="S319" s="1636"/>
      <c r="T319" s="1636"/>
      <c r="U319" s="1636"/>
      <c r="V319" s="1636"/>
      <c r="W319" s="1636"/>
      <c r="X319" s="1636"/>
      <c r="Y319" s="1636"/>
      <c r="Z319" s="1636"/>
      <c r="AA319" s="1636"/>
      <c r="AB319" s="1636"/>
      <c r="AC319" s="1636"/>
      <c r="AD319" s="1636"/>
      <c r="AE319" s="1636"/>
      <c r="AF319" s="1636"/>
      <c r="AG319" s="1636"/>
      <c r="AH319" s="1636">
        <v>0</v>
      </c>
    </row>
    <row s="1636" customFormat="1" customHeight="1" ht="18.75">
      <c r="A320" s="1824"/>
      <c r="B320" s="1824"/>
      <c r="C320" s="1688" t="s">
        <v>1170</v>
      </c>
      <c r="D320" s="345"/>
      <c r="E320" s="1032"/>
      <c r="F320" s="1032"/>
      <c r="G320" s="2428"/>
      <c r="H320" s="3101"/>
      <c r="I320" s="3102" t="s">
        <v>1169</v>
      </c>
      <c r="J320" s="3103"/>
      <c r="K320" s="3104"/>
      <c r="L320" s="3105"/>
      <c r="M320" s="2319"/>
      <c r="N320" s="619"/>
      <c r="O320" s="1625"/>
      <c r="P320" s="1625"/>
      <c r="Q320" s="1636"/>
      <c r="R320" s="1636"/>
      <c r="S320" s="1636"/>
      <c r="T320" s="1636"/>
      <c r="U320" s="1636"/>
      <c r="V320" s="1636"/>
      <c r="W320" s="1636"/>
      <c r="X320" s="1636"/>
      <c r="Y320" s="1636"/>
      <c r="Z320" s="1636"/>
      <c r="AA320" s="1636"/>
      <c r="AB320" s="1636"/>
      <c r="AC320" s="1636"/>
      <c r="AD320" s="1636"/>
      <c r="AE320" s="1636"/>
      <c r="AF320" s="1636"/>
      <c r="AG320" s="1636"/>
      <c r="AH320" s="1636">
        <v>0</v>
      </c>
    </row>
    <row s="1636" customFormat="1" customHeight="1" ht="0.75">
      <c r="A321" s="1781"/>
      <c r="B321" s="1781"/>
      <c r="C321" s="370" t="s">
        <v>1180</v>
      </c>
      <c r="D321" s="2463"/>
      <c r="E321" s="2205"/>
      <c r="F321" s="2384"/>
      <c r="G321" s="401"/>
      <c r="H321" s="1501"/>
      <c r="I321" s="652"/>
      <c r="J321" s="572"/>
      <c r="K321" s="1501"/>
      <c r="L321" s="215"/>
      <c r="M321" s="342"/>
      <c r="N321" s="335"/>
      <c r="O321" s="1625"/>
      <c r="P321" s="1625"/>
      <c r="AH321" s="1632">
        <v>0</v>
      </c>
    </row>
    <row s="1636" customFormat="1" customHeight="1" ht="18.75" hidden="1">
      <c r="A322" s="1781" t="s">
        <v>259</v>
      </c>
      <c r="B322" s="1781" t="s">
        <v>260</v>
      </c>
      <c r="C322" s="370"/>
      <c r="D322" s="2463"/>
      <c r="E322" s="2205"/>
      <c r="F322" s="2384" t="str">
        <f>INDEX(PT_DIFFERENTIATION_VTAR,MATCH(A322,PT_DIFFERENTIATION_VTAR_ID,0))</f>
        <v>Тариф на горячую воду (горячее водоснабжение)</v>
      </c>
      <c r="G322" s="2428" t="str">
        <f>INDEX(PT_DIFFERENTIATION_NTAR,MATCH(B322,PT_DIFFERENTIATION_NTAR_ID,0))</f>
        <v/>
      </c>
      <c r="H322" s="1863"/>
      <c r="I322" s="1740"/>
      <c r="J322" s="1774"/>
      <c r="K322" s="1779"/>
      <c r="L322" s="1863" t="s">
        <v>315</v>
      </c>
      <c r="M322" s="342"/>
      <c r="N322" s="335"/>
      <c r="O322" s="1625"/>
      <c r="P322" s="1625"/>
      <c r="AH322" s="1632">
        <v>0</v>
      </c>
    </row>
    <row s="1636" customFormat="1" customHeight="1" ht="18.75" hidden="1">
      <c r="A323" s="1781"/>
      <c r="B323" s="1781"/>
      <c r="C323" s="370" t="s">
        <v>1170</v>
      </c>
      <c r="D323" s="2463"/>
      <c r="E323" s="2205"/>
      <c r="F323" s="2384"/>
      <c r="G323" s="2428"/>
      <c r="H323" s="1501"/>
      <c r="I323" s="652" t="s">
        <v>1169</v>
      </c>
      <c r="J323" s="572"/>
      <c r="K323" s="1501"/>
      <c r="L323" s="215"/>
      <c r="M323" s="342"/>
      <c r="N323" s="335"/>
      <c r="O323" s="1625"/>
      <c r="P323" s="1625"/>
      <c r="AH323" s="1632">
        <v>0</v>
      </c>
    </row>
    <row s="1636" customFormat="1" customHeight="1" ht="0.75" hidden="1">
      <c r="A324" s="1781"/>
      <c r="B324" s="1781"/>
      <c r="C324" s="370" t="s">
        <v>1180</v>
      </c>
      <c r="D324" s="2463"/>
      <c r="E324" s="2205"/>
      <c r="F324" s="2384"/>
      <c r="G324" s="401"/>
      <c r="H324" s="1501"/>
      <c r="I324" s="652"/>
      <c r="J324" s="572"/>
      <c r="K324" s="1501"/>
      <c r="L324" s="215"/>
      <c r="M324" s="342"/>
      <c r="N324" s="335"/>
      <c r="O324" s="1625"/>
      <c r="P324" s="1625"/>
      <c r="AH324" s="1632">
        <v>0</v>
      </c>
    </row>
    <row s="1636" customFormat="1" customHeight="1" ht="18.75" hidden="1">
      <c r="A325" s="1781" t="s">
        <v>264</v>
      </c>
      <c r="B325" s="1781" t="s">
        <v>265</v>
      </c>
      <c r="C325" s="370"/>
      <c r="D325" s="2463"/>
      <c r="E325" s="2205"/>
      <c r="F325" s="2384" t="str">
        <f>INDEX(PT_DIFFERENTIATION_VTAR,MATCH(A325,PT_DIFFERENTIATION_VTAR_ID,0))</f>
        <v>Тариф на транспортировку горячей воды</v>
      </c>
      <c r="G325" s="2428" t="str">
        <f>INDEX(PT_DIFFERENTIATION_NTAR,MATCH(B325,PT_DIFFERENTIATION_NTAR_ID,0))</f>
        <v/>
      </c>
      <c r="H325" s="1863"/>
      <c r="I325" s="1740"/>
      <c r="J325" s="1774"/>
      <c r="K325" s="1779"/>
      <c r="L325" s="1863" t="s">
        <v>315</v>
      </c>
      <c r="M325" s="342"/>
      <c r="N325" s="335"/>
      <c r="O325" s="1625"/>
      <c r="P325" s="1625"/>
      <c r="AH325" s="1632">
        <v>0</v>
      </c>
    </row>
    <row s="1636" customFormat="1" customHeight="1" ht="18.75" hidden="1">
      <c r="A326" s="1781"/>
      <c r="B326" s="1781"/>
      <c r="C326" s="370" t="s">
        <v>1170</v>
      </c>
      <c r="D326" s="2463"/>
      <c r="E326" s="2205"/>
      <c r="F326" s="2384"/>
      <c r="G326" s="2428"/>
      <c r="H326" s="1501"/>
      <c r="I326" s="652" t="s">
        <v>1169</v>
      </c>
      <c r="J326" s="572"/>
      <c r="K326" s="1501"/>
      <c r="L326" s="215"/>
      <c r="M326" s="342"/>
      <c r="N326" s="335"/>
      <c r="O326" s="1625"/>
      <c r="P326" s="1625"/>
      <c r="AH326" s="1632">
        <v>0</v>
      </c>
    </row>
    <row s="1636" customFormat="1" customHeight="1" ht="0.75" hidden="1">
      <c r="A327" s="1781"/>
      <c r="B327" s="1781"/>
      <c r="C327" s="370" t="s">
        <v>1180</v>
      </c>
      <c r="D327" s="2463"/>
      <c r="E327" s="2205"/>
      <c r="F327" s="2384"/>
      <c r="G327" s="401"/>
      <c r="H327" s="1501"/>
      <c r="I327" s="652"/>
      <c r="J327" s="572"/>
      <c r="K327" s="1501"/>
      <c r="L327" s="215"/>
      <c r="M327" s="342"/>
      <c r="N327" s="335"/>
      <c r="O327" s="1625"/>
      <c r="P327" s="1625"/>
      <c r="AH327" s="1632">
        <v>0</v>
      </c>
    </row>
    <row s="1636" customFormat="1" customHeight="1" ht="18.75" hidden="1">
      <c r="A328" s="1781" t="s">
        <v>269</v>
      </c>
      <c r="B328" s="1781" t="s">
        <v>270</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8" t="str">
        <f>INDEX(PT_DIFFERENTIATION_NTAR,MATCH(B328,PT_DIFFERENTIATION_NTAR_ID,0))</f>
        <v/>
      </c>
      <c r="H328" s="1863"/>
      <c r="I328" s="1740"/>
      <c r="J328" s="1774"/>
      <c r="K328" s="1779"/>
      <c r="L328" s="1863" t="s">
        <v>315</v>
      </c>
      <c r="M328" s="342"/>
      <c r="N328" s="335"/>
      <c r="O328" s="1625"/>
      <c r="P328" s="1625"/>
      <c r="AH328" s="1632">
        <v>0</v>
      </c>
    </row>
    <row s="1636" customFormat="1" customHeight="1" ht="18.75" hidden="1">
      <c r="A329" s="1781"/>
      <c r="B329" s="1781"/>
      <c r="C329" s="370" t="s">
        <v>1170</v>
      </c>
      <c r="D329" s="2463"/>
      <c r="E329" s="2205"/>
      <c r="F329" s="2384"/>
      <c r="G329" s="2428"/>
      <c r="H329" s="1501"/>
      <c r="I329" s="652" t="s">
        <v>1169</v>
      </c>
      <c r="J329" s="572"/>
      <c r="K329" s="1501"/>
      <c r="L329" s="215"/>
      <c r="M329" s="342"/>
      <c r="N329" s="335"/>
      <c r="O329" s="1625"/>
      <c r="P329" s="1625"/>
      <c r="AH329" s="1632">
        <v>0</v>
      </c>
    </row>
    <row s="1636" customFormat="1" customHeight="1" ht="0.75" hidden="1">
      <c r="A330" s="1781"/>
      <c r="B330" s="1781"/>
      <c r="C330" s="370" t="s">
        <v>1180</v>
      </c>
      <c r="D330" s="2463"/>
      <c r="E330" s="2205"/>
      <c r="F330" s="2384"/>
      <c r="G330" s="401"/>
      <c r="H330" s="1501"/>
      <c r="I330" s="652"/>
      <c r="J330" s="572"/>
      <c r="K330" s="1501"/>
      <c r="L330" s="215"/>
      <c r="M330" s="342"/>
      <c r="N330" s="335"/>
      <c r="O330" s="1625"/>
      <c r="P330" s="1625"/>
      <c r="AH330" s="1632">
        <v>0</v>
      </c>
    </row>
    <row s="1636" customFormat="1" customHeight="1" ht="18.75" hidden="1">
      <c r="A331" s="1781" t="s">
        <v>274</v>
      </c>
      <c r="B331" s="1781" t="s">
        <v>275</v>
      </c>
      <c r="C331" s="370"/>
      <c r="D331" s="2463"/>
      <c r="E331" s="2205"/>
      <c r="F331" s="2384" t="str">
        <f>INDEX(PT_DIFFERENTIATION_VTAR,MATCH(A331,PT_DIFFERENTIATION_VTAR_ID,0))</f>
        <v>Тариф на водоотведение</v>
      </c>
      <c r="G331" s="2428" t="str">
        <f>INDEX(PT_DIFFERENTIATION_NTAR,MATCH(B331,PT_DIFFERENTIATION_NTAR_ID,0))</f>
        <v/>
      </c>
      <c r="H331" s="1863"/>
      <c r="I331" s="1740"/>
      <c r="J331" s="1774"/>
      <c r="K331" s="1779"/>
      <c r="L331" s="1863" t="s">
        <v>315</v>
      </c>
      <c r="M331" s="342"/>
      <c r="N331" s="335"/>
      <c r="O331" s="1625"/>
      <c r="P331" s="1625"/>
      <c r="AH331" s="1632">
        <v>0</v>
      </c>
    </row>
    <row s="1636" customFormat="1" customHeight="1" ht="18.75" hidden="1">
      <c r="A332" s="1781"/>
      <c r="B332" s="1781"/>
      <c r="C332" s="370" t="s">
        <v>1170</v>
      </c>
      <c r="D332" s="2463"/>
      <c r="E332" s="2205"/>
      <c r="F332" s="2384"/>
      <c r="G332" s="2428"/>
      <c r="H332" s="1501"/>
      <c r="I332" s="652" t="s">
        <v>1169</v>
      </c>
      <c r="J332" s="572"/>
      <c r="K332" s="1501"/>
      <c r="L332" s="215"/>
      <c r="M332" s="342"/>
      <c r="N332" s="335"/>
      <c r="O332" s="1625"/>
      <c r="P332" s="1625"/>
      <c r="AH332" s="1632">
        <v>0</v>
      </c>
    </row>
    <row s="1636" customFormat="1" customHeight="1" ht="0.75" hidden="1">
      <c r="A333" s="1781"/>
      <c r="B333" s="1781"/>
      <c r="C333" s="370" t="s">
        <v>1180</v>
      </c>
      <c r="D333" s="2463"/>
      <c r="E333" s="2205"/>
      <c r="F333" s="2384"/>
      <c r="G333" s="401"/>
      <c r="H333" s="1501"/>
      <c r="I333" s="652"/>
      <c r="J333" s="572"/>
      <c r="K333" s="1501"/>
      <c r="L333" s="215"/>
      <c r="M333" s="342"/>
      <c r="N333" s="335"/>
      <c r="O333" s="1625"/>
      <c r="P333" s="1625"/>
      <c r="AH333" s="1632">
        <v>0</v>
      </c>
    </row>
    <row s="1636" customFormat="1" customHeight="1" ht="18.75" hidden="1">
      <c r="A334" s="1781" t="s">
        <v>279</v>
      </c>
      <c r="B334" s="1781" t="s">
        <v>280</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315</v>
      </c>
      <c r="M334" s="342"/>
      <c r="N334" s="335"/>
      <c r="O334" s="1625"/>
      <c r="P334" s="1625"/>
      <c r="AH334" s="1632">
        <v>0</v>
      </c>
    </row>
    <row s="1636" customFormat="1" customHeight="1" ht="18.75" hidden="1">
      <c r="A335" s="1781"/>
      <c r="B335" s="1781"/>
      <c r="C335" s="370" t="s">
        <v>1170</v>
      </c>
      <c r="D335" s="2463"/>
      <c r="E335" s="2205"/>
      <c r="F335" s="2384"/>
      <c r="G335" s="2428"/>
      <c r="H335" s="1501"/>
      <c r="I335" s="652" t="s">
        <v>1169</v>
      </c>
      <c r="J335" s="572"/>
      <c r="K335" s="1501"/>
      <c r="L335" s="215"/>
      <c r="M335" s="342"/>
      <c r="N335" s="335"/>
      <c r="O335" s="1625"/>
      <c r="P335" s="1625"/>
      <c r="AH335" s="1632">
        <v>0</v>
      </c>
    </row>
    <row s="1636" customFormat="1" customHeight="1" ht="0.75" hidden="1">
      <c r="A336" s="1781"/>
      <c r="B336" s="1781"/>
      <c r="C336" s="370" t="s">
        <v>1180</v>
      </c>
      <c r="D336" s="2463"/>
      <c r="E336" s="2205"/>
      <c r="F336" s="2384"/>
      <c r="G336" s="401"/>
      <c r="H336" s="1501"/>
      <c r="I336" s="652"/>
      <c r="J336" s="572"/>
      <c r="K336" s="1501"/>
      <c r="L336" s="215"/>
      <c r="M336" s="342"/>
      <c r="N336" s="335"/>
      <c r="O336" s="1625"/>
      <c r="P336" s="1625"/>
      <c r="AH336" s="1632">
        <v>0</v>
      </c>
    </row>
    <row s="1636" customFormat="1" customHeight="1" ht="18.75" hidden="1">
      <c r="A337" s="1781" t="s">
        <v>284</v>
      </c>
      <c r="B337" s="1781" t="s">
        <v>285</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315</v>
      </c>
      <c r="M337" s="342"/>
      <c r="N337" s="335"/>
      <c r="O337" s="1625"/>
      <c r="P337" s="1625"/>
      <c r="AH337" s="1632">
        <v>0</v>
      </c>
    </row>
    <row s="1636" customFormat="1" customHeight="1" ht="18.75" hidden="1">
      <c r="A338" s="1781"/>
      <c r="B338" s="1781"/>
      <c r="C338" s="370" t="s">
        <v>1170</v>
      </c>
      <c r="D338" s="2463"/>
      <c r="E338" s="2205"/>
      <c r="F338" s="2384"/>
      <c r="G338" s="2428"/>
      <c r="H338" s="1501"/>
      <c r="I338" s="652" t="s">
        <v>1169</v>
      </c>
      <c r="J338" s="572"/>
      <c r="K338" s="1501"/>
      <c r="L338" s="215"/>
      <c r="M338" s="342"/>
      <c r="N338" s="335"/>
      <c r="O338" s="1625"/>
      <c r="P338" s="1625"/>
      <c r="AH338" s="1632">
        <v>0</v>
      </c>
    </row>
    <row s="1636" customFormat="1" customHeight="1" ht="1.05">
      <c r="A339" s="1781"/>
      <c r="B339" s="1781"/>
      <c r="C339" s="370" t="s">
        <v>1180</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81</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3:D67"/>
    <mergeCell ref="E63:E67"/>
    <mergeCell ref="F63:F67"/>
    <mergeCell ref="D68:D70"/>
    <mergeCell ref="E68:E70"/>
    <mergeCell ref="F68: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2"/>
    <mergeCell ref="E128:E132"/>
    <mergeCell ref="F128: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5"/>
    <mergeCell ref="E191:E195"/>
    <mergeCell ref="F191: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8"/>
    <mergeCell ref="E254:E258"/>
    <mergeCell ref="F254:F258"/>
    <mergeCell ref="G251:G252"/>
    <mergeCell ref="G254:G255"/>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21"/>
    <mergeCell ref="E317:E321"/>
    <mergeCell ref="F317:F321"/>
    <mergeCell ref="D322:D324"/>
    <mergeCell ref="E322:E324"/>
    <mergeCell ref="F322:F324"/>
    <mergeCell ref="D311:D313"/>
    <mergeCell ref="E311:E313"/>
    <mergeCell ref="G337:G338"/>
    <mergeCell ref="G281:G282"/>
    <mergeCell ref="G60:G61"/>
    <mergeCell ref="G63:G64"/>
    <mergeCell ref="G68:G69"/>
    <mergeCell ref="G71:G72"/>
    <mergeCell ref="G74:G75"/>
    <mergeCell ref="G77:G78"/>
    <mergeCell ref="G80:G81"/>
    <mergeCell ref="G83:G84"/>
    <mergeCell ref="G89:G90"/>
    <mergeCell ref="G325:G326"/>
    <mergeCell ref="G328:G329"/>
    <mergeCell ref="G331:G332"/>
    <mergeCell ref="G334:G335"/>
    <mergeCell ref="G314:G315"/>
    <mergeCell ref="G317:G318"/>
    <mergeCell ref="G322:G323"/>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6:G197"/>
    <mergeCell ref="G167:G168"/>
    <mergeCell ref="G65:G66"/>
    <mergeCell ref="G130:G131"/>
    <mergeCell ref="G193:G194"/>
    <mergeCell ref="G256:G257"/>
    <mergeCell ref="G319:G320"/>
  </mergeCells>
  <dataValidations count="4">
    <dataValidation type="decimal" allowBlank="1" showErrorMessage="1" errorTitle="Ошибка" error="Допускается ввод только действительных чисел!" sqref="K215 K218 K221 K224 K227 K230 K233 K236 K242 K245 K248 K251 K254 K259 K262 K265 K268 K271 K10 K89 K145 K142 K139 K136 K133 K128 K125 K122 K119 K116 K110 K107 K104 K101 K98 K95 K92 K152 K148 K155 K158 K161 K164 K167 K170 K173 K179 K182 K185 K188 K191 K199 K202 K205 K208 K211 K196 K274 K278 K281 K284 K287 K290 K293 K296 K299 K305 K308 K311 K314 K317 K322 K325 K328 K331 K334 K337 K5 K113 K176 K239 K302 K130 K193 K256 K31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8:J68 I71:J71 I74:J74 I77:J77 I80:J80 I215:J215 I218:J218 I221:J221 I224:J224 I227:J227 I230:J230 I233:J233 I236:J236 I242:J242 I245:J245 I248:J248 I251:J251 I254:J254 I259:J259 I262:J262 I265:J265 I268:J268 I8:J8 I83:J83 I148:J148 I92:J92 I95:J95 I98:J98 I101:J101 I104:J104 I107:J107 I110:J110 I116:J116 I119:J119 I122:J122 I125:J125 I128:J128 I133:J133 I136:J136 I139:J139 I142:J142 I145:J145 I152:J152 I89:J89 I155:J155 I158:J158 I161:J161 I164:J164 I167:J167 I170:J170 I173:J173 I179:J179 I182:J182 I185:J185 I188:J188 I191:J191 I199:J199 I202:J202 I205:J205 I208:J208 I211:J211 I196:J196 I271:J271 I274:J274 I278:J278 I281:J281 I284:J284 I287:J287 I290:J290 I293:J293 I296:J296 I299:J299 I305:J305 I308:J308 I311:J311 I314:J314 I317:J317 I322:J322 I325:J325 I328:J328 I331:J331 I334:J334 I337:J337 I2:J2 I5:J5 I48:J48 I113:J113 I176:J176 I239:J239 I302:J302 I65 J65 I130 J130 I193 J193 I256 J256 I319 J319"/>
  </dataValidations>
  <hyperlinks>
    <hyperlink ref="L87" r:id="rId2" tooltip="https://data-platform.ru/lk/files/Files/EIApVA/23a31d68-27fc-4f8f-ade7-8fc3151d75d2" xr:uid="{16CE6CD5-93C4-E4EC-AD74-6ABBB8C8C9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F488F-E01E-E3AD-3D3F-89699F658F28}"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F12" sqref="F12"/>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252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87</v>
      </c>
      <c r="E9" s="109" t="s">
        <v>311</v>
      </c>
      <c r="F9" s="109" t="s">
        <v>312</v>
      </c>
      <c r="G9" s="109" t="s">
        <v>399</v>
      </c>
      <c r="H9" s="2390"/>
      <c r="R9" s="375">
        <v>23</v>
      </c>
    </row>
    <row customHeight="1" ht="26.25">
      <c r="A10" s="344"/>
      <c r="C10" s="377"/>
      <c r="D10" s="148" t="s">
        <v>98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1181</v>
      </c>
      <c r="G10" s="214" t="s">
        <v>1182</v>
      </c>
      <c r="H10" s="2170" t="s">
        <v>1183</v>
      </c>
      <c r="R10" s="375">
        <v>14</v>
      </c>
    </row>
    <row customHeight="1" ht="24.75">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1184</v>
      </c>
      <c r="G11" s="214" t="s">
        <v>1182</v>
      </c>
      <c r="H11" s="2171"/>
      <c r="R11" s="375">
        <v>14</v>
      </c>
    </row>
    <row customHeight="1" ht="27.7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1185</v>
      </c>
      <c r="G12" s="214" t="s">
        <v>1182</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24.7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1186</v>
      </c>
      <c r="G13" s="214" t="s">
        <v>1182</v>
      </c>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data-platform.ru/lk/files/Files/EIApVA/a9207fdc-2d19-4eb4-b5d9-ca7c052155c4" xr:uid="{8E5B3AFF-E2BA-81AF-69AC-49EE7E0D3C61}"/>
    <hyperlink ref="G11" r:id="rId3" tooltip="https://data-platform.ru/lk/files/Files/EIApVA/a9207fdc-2d19-4eb4-b5d9-ca7c052155c4" xr:uid="{59134499-D91A-DE4C-F2E7-FD5AFC8C485D}"/>
    <hyperlink ref="G12" r:id="rId4" tooltip="https://data-platform.ru/lk/files/Files/EIApVA/a9207fdc-2d19-4eb4-b5d9-ca7c052155c4" xr:uid="{829F00CF-5C5B-0EAA-C167-B5FCB6374A57}"/>
    <hyperlink ref="G13" r:id="rId5" tooltip="https://data-platform.ru/lk/files/Files/EIApVA/a9207fdc-2d19-4eb4-b5d9-ca7c052155c4" xr:uid="{D37D4077-D641-CD5F-E608-6B771EAEC35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45696-2108-3E88-6F06-F7A244F10B67}" mc:Ignorable="x14ac xr xr2 xr3">
  <sheetPr>
    <tabColor rgb="FFCCCCFF"/>
  </sheetPr>
  <dimension ref="A1:AR150"/>
  <sheetViews>
    <sheetView showGridLines="0" zoomScale="90" workbookViewId="0">
      <pane xSplit="6" ySplit="12" topLeftCell="G88" activePane="bottomRight" state="frozen"/>
      <selection pane="bottomLeft" activeCell="A13" sqref="A13"/>
      <selection pane="topRight" activeCell="G1" sqref="G1"/>
      <selection pane="bottomRight" activeCell="I146" sqref="I14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120</v>
      </c>
      <c r="F9" s="2104"/>
      <c r="G9" s="2128" t="s">
        <v>104</v>
      </c>
      <c r="H9" s="2128" t="s">
        <v>87</v>
      </c>
      <c r="I9" s="2128"/>
      <c r="J9" s="2128" t="s">
        <v>121</v>
      </c>
      <c r="K9" s="2156" t="s">
        <v>122</v>
      </c>
      <c r="L9" s="2156"/>
      <c r="M9" s="2156"/>
      <c r="N9" s="2156"/>
      <c r="O9" s="2156" t="s">
        <v>123</v>
      </c>
      <c r="P9" s="2156"/>
      <c r="Q9" s="2156"/>
      <c r="R9" s="2156"/>
      <c r="S9" s="2156" t="s">
        <v>124</v>
      </c>
      <c r="T9" s="2156"/>
      <c r="U9" s="2156"/>
      <c r="V9" s="2156"/>
      <c r="W9" s="2128" t="s">
        <v>125</v>
      </c>
      <c r="AR9" s="105">
        <v>27</v>
      </c>
    </row>
    <row customHeight="1" ht="31.5">
      <c r="D10" s="2128"/>
      <c r="E10" s="1285" t="s">
        <v>88</v>
      </c>
      <c r="F10" s="1285" t="s">
        <v>126</v>
      </c>
      <c r="G10" s="2128"/>
      <c r="H10" s="2128"/>
      <c r="I10" s="2128"/>
      <c r="J10" s="2128"/>
      <c r="K10" s="111" t="s">
        <v>107</v>
      </c>
      <c r="L10" s="2128" t="s">
        <v>87</v>
      </c>
      <c r="M10" s="2128"/>
      <c r="N10" s="111" t="s">
        <v>127</v>
      </c>
      <c r="O10" s="111" t="s">
        <v>107</v>
      </c>
      <c r="P10" s="2128" t="s">
        <v>87</v>
      </c>
      <c r="Q10" s="2128"/>
      <c r="R10" s="111" t="s">
        <v>127</v>
      </c>
      <c r="S10" s="284" t="s">
        <v>107</v>
      </c>
      <c r="T10" s="2128" t="s">
        <v>87</v>
      </c>
      <c r="U10" s="2128"/>
      <c r="V10" s="284" t="s">
        <v>88</v>
      </c>
      <c r="W10" s="2128"/>
      <c r="Z10" s="1260" t="s">
        <v>128</v>
      </c>
      <c r="AA10" s="1260" t="s">
        <v>129</v>
      </c>
      <c r="AB10" s="1260" t="s">
        <v>130</v>
      </c>
      <c r="AC10" s="1260" t="s">
        <v>131</v>
      </c>
      <c r="AD10" s="1260" t="s">
        <v>132</v>
      </c>
      <c r="AE10" s="1260" t="s">
        <v>133</v>
      </c>
      <c r="AF10" s="1260" t="s">
        <v>134</v>
      </c>
      <c r="AG10" s="1260" t="s">
        <v>135</v>
      </c>
      <c r="AH10" s="1260" t="s">
        <v>136</v>
      </c>
      <c r="AI10" s="1260" t="s">
        <v>137</v>
      </c>
      <c r="AJ10" s="1260" t="s">
        <v>138</v>
      </c>
      <c r="AK10" s="1260" t="s">
        <v>139</v>
      </c>
      <c r="AL10" s="1260" t="s">
        <v>140</v>
      </c>
      <c r="AM10" s="1260" t="s">
        <v>141</v>
      </c>
      <c r="AN10" s="1260" t="s">
        <v>142</v>
      </c>
      <c r="AO10" s="1260" t="s">
        <v>143</v>
      </c>
      <c r="AP10" s="1260" t="s">
        <v>144</v>
      </c>
      <c r="AQ10" s="1260" t="s">
        <v>145</v>
      </c>
      <c r="AR10" s="105">
        <v>30</v>
      </c>
    </row>
    <row s="1625" customFormat="1" customHeight="1" ht="12" hidden="1">
      <c r="D11" s="1250" t="s">
        <v>98</v>
      </c>
      <c r="E11" s="1250" t="s">
        <v>108</v>
      </c>
      <c r="F11" s="1250"/>
      <c r="G11" s="1250" t="s">
        <v>89</v>
      </c>
      <c r="H11" s="2157" t="s">
        <v>109</v>
      </c>
      <c r="I11" s="2157"/>
      <c r="J11" s="1250" t="s">
        <v>91</v>
      </c>
      <c r="K11" s="1250" t="s">
        <v>92</v>
      </c>
      <c r="L11" s="2157" t="s">
        <v>110</v>
      </c>
      <c r="M11" s="2157"/>
      <c r="N11" s="1250" t="s">
        <v>146</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220</v>
      </c>
      <c r="F79" s="2146" t="s">
        <v>65</v>
      </c>
      <c r="G79" s="2631" t="str">
        <f>INDEX(VD_NAME_LIST,MATCH("4189671",VD_ID_LIST,0))</f>
        <v>Холодное водоснабжение. Питьевая вода</v>
      </c>
      <c r="H79" s="2554"/>
      <c r="I79" s="2554">
        <v>1</v>
      </c>
      <c r="J79" s="2502" t="s">
        <v>221</v>
      </c>
      <c r="K79" s="2186" t="s">
        <v>19</v>
      </c>
      <c r="L79" s="2109"/>
      <c r="M79" s="2109" t="s">
        <v>98</v>
      </c>
      <c r="N79" s="439" t="s">
        <v>28</v>
      </c>
      <c r="O79" s="2186" t="s">
        <v>19</v>
      </c>
      <c r="P79" s="2109"/>
      <c r="Q79" s="2109" t="s">
        <v>98</v>
      </c>
      <c r="R79" s="2632" t="s">
        <v>28</v>
      </c>
      <c r="S79" s="2407" t="s">
        <v>19</v>
      </c>
      <c r="T79" s="2407"/>
      <c r="U79" s="2407" t="s">
        <v>98</v>
      </c>
      <c r="V79" s="1435"/>
      <c r="W79" s="2502"/>
      <c r="Y79" s="1268"/>
      <c r="Z79" s="1268"/>
      <c r="AA79" s="1268"/>
      <c r="AB79" s="1268" t="s">
        <v>222</v>
      </c>
      <c r="AC79" s="1268" t="s">
        <v>223</v>
      </c>
      <c r="AD79" s="1268" t="s">
        <v>224</v>
      </c>
      <c r="AE79" s="1268" t="s">
        <v>225</v>
      </c>
      <c r="AF79" s="1268" t="s">
        <v>226</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 (питьевое водоснабжение)</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1"/>
      <c r="H80" s="2554"/>
      <c r="I80" s="2554"/>
      <c r="J80" s="2502"/>
      <c r="K80" s="2187"/>
      <c r="L80" s="2109"/>
      <c r="M80" s="2109"/>
      <c r="N80" s="439" t="s">
        <v>28</v>
      </c>
      <c r="O80" s="2187"/>
      <c r="P80" s="2109"/>
      <c r="Q80" s="2109"/>
      <c r="R80" s="2632"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1"/>
      <c r="H81" s="2504"/>
      <c r="I81" s="2504"/>
      <c r="J81" s="2534"/>
      <c r="K81" s="2187"/>
      <c r="L81" s="2504"/>
      <c r="M81" s="2504"/>
      <c r="N81" s="2632" t="s">
        <v>28</v>
      </c>
      <c r="O81" s="2113"/>
      <c r="P81" s="2633"/>
      <c r="Q81" s="2634"/>
      <c r="R81" s="2635" t="s">
        <v>227</v>
      </c>
      <c r="S81" s="2636"/>
      <c r="T81" s="2637"/>
      <c r="U81" s="2638"/>
      <c r="V81" s="2639"/>
      <c r="W81" s="2640"/>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1"/>
      <c r="H82" s="2504"/>
      <c r="I82" s="2504"/>
      <c r="J82" s="2534"/>
      <c r="K82" s="2113"/>
      <c r="L82" s="2641"/>
      <c r="M82" s="2642"/>
      <c r="N82" s="2643" t="s">
        <v>228</v>
      </c>
      <c r="O82" s="2644"/>
      <c r="P82" s="2645"/>
      <c r="Q82" s="2646"/>
      <c r="R82" s="2647"/>
      <c r="S82" s="2648"/>
      <c r="T82" s="2649"/>
      <c r="U82" s="2650"/>
      <c r="V82" s="2651"/>
      <c r="W82" s="2652"/>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53"/>
      <c r="H83" s="2654"/>
      <c r="I83" s="2655"/>
      <c r="J83" s="2656" t="s">
        <v>229</v>
      </c>
      <c r="K83" s="2657"/>
      <c r="L83" s="2658"/>
      <c r="M83" s="2659"/>
      <c r="N83" s="2660"/>
      <c r="O83" s="2661"/>
      <c r="P83" s="2662"/>
      <c r="Q83" s="2663"/>
      <c r="R83" s="2664"/>
      <c r="S83" s="2665"/>
      <c r="T83" s="2666"/>
      <c r="U83" s="2667"/>
      <c r="V83" s="2668"/>
      <c r="W83" s="2669"/>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230</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231</v>
      </c>
      <c r="AD84" s="1268" t="s">
        <v>232</v>
      </c>
      <c r="AE84" s="1268" t="s">
        <v>233</v>
      </c>
      <c r="AF84" s="1268" t="s">
        <v>234</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235</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236</v>
      </c>
      <c r="AD89" s="1268" t="s">
        <v>237</v>
      </c>
      <c r="AE89" s="1268" t="s">
        <v>238</v>
      </c>
      <c r="AF89" s="1268" t="s">
        <v>239</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240</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241</v>
      </c>
      <c r="AD94" s="1268" t="s">
        <v>242</v>
      </c>
      <c r="AE94" s="1268" t="s">
        <v>243</v>
      </c>
      <c r="AF94" s="1268" t="s">
        <v>244</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245</v>
      </c>
      <c r="F99" s="2146" t="s">
        <v>65</v>
      </c>
      <c r="G99" s="2631" t="str">
        <f>INDEX(VD_NAME_LIST,MATCH("4189677",VD_ID_LIST,0))</f>
        <v>Подключение (технологическое присоединение) к централизованной системе водоснабжения</v>
      </c>
      <c r="H99" s="2554"/>
      <c r="I99" s="2554">
        <v>1</v>
      </c>
      <c r="J99" s="2502" t="s">
        <v>246</v>
      </c>
      <c r="K99" s="2186" t="s">
        <v>19</v>
      </c>
      <c r="L99" s="2109"/>
      <c r="M99" s="2109" t="s">
        <v>98</v>
      </c>
      <c r="N99" s="439" t="s">
        <v>28</v>
      </c>
      <c r="O99" s="2186" t="s">
        <v>19</v>
      </c>
      <c r="P99" s="2109"/>
      <c r="Q99" s="2109" t="s">
        <v>98</v>
      </c>
      <c r="R99" s="2632" t="s">
        <v>28</v>
      </c>
      <c r="S99" s="2407" t="s">
        <v>19</v>
      </c>
      <c r="T99" s="2407"/>
      <c r="U99" s="2407" t="s">
        <v>98</v>
      </c>
      <c r="V99" s="1435"/>
      <c r="W99" s="2502"/>
      <c r="X99" s="1268"/>
      <c r="Y99" s="1268"/>
      <c r="Z99" s="1268"/>
      <c r="AA99" s="1268"/>
      <c r="AB99" s="1268" t="s">
        <v>247</v>
      </c>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Подключение (технологическое присоединение) к централизованной системе водоснабжения</v>
      </c>
      <c r="AJ99" s="1268" t="str">
        <f>IF($J$99=0,"",$J$99)</f>
        <v>тариф на подключаемую нагрузку водопроводной сети </v>
      </c>
      <c r="AK99" s="1268" t="str">
        <f>IF($K$99="нет","без дифференциации",IF($N$99=0,"",$N$99))</f>
        <v>без дифференциации</v>
      </c>
      <c r="AL99" s="1268" t="str">
        <f>IF($O$99="нет","без дифференциации",IF($R$99=0,"",$R$99))</f>
        <v>без дифференциации</v>
      </c>
      <c r="AM99" s="1268" t="str">
        <f>IF($S$99="нет","без дифференциации",IF($V$99=0,"",$V$99))</f>
        <v>без дифференциации</v>
      </c>
      <c r="AN99" s="1773">
        <f>$I$99</f>
        <v>1</v>
      </c>
      <c r="AO99" s="1268" t="str">
        <f>$I$99&amp;"."&amp;$M$99</f>
        <v>1.1</v>
      </c>
      <c r="AP99" s="1267" t="str">
        <f>$I$99&amp;"."&amp;$M$99&amp;"."&amp;$Q$99</f>
        <v>1.1.1</v>
      </c>
      <c r="AQ99" s="1267" t="str">
        <f>$I$99&amp;"."&amp;$M$99&amp;"."&amp;$Q$99&amp;"."&amp;$U$99</f>
        <v>1.1.1.1</v>
      </c>
      <c r="AR99" s="1468">
        <v>0</v>
      </c>
    </row>
    <row s="1854" customFormat="1" customHeight="1" ht="17.25">
      <c r="A100" s="322"/>
      <c r="C100" s="321"/>
      <c r="D100" s="2136"/>
      <c r="E100" s="2144"/>
      <c r="F100" s="2147"/>
      <c r="G100" s="2631"/>
      <c r="H100" s="2554"/>
      <c r="I100" s="2554"/>
      <c r="J100" s="2502"/>
      <c r="K100" s="2187"/>
      <c r="L100" s="2109"/>
      <c r="M100" s="2109"/>
      <c r="N100" s="439" t="s">
        <v>28</v>
      </c>
      <c r="O100" s="2187"/>
      <c r="P100" s="2109"/>
      <c r="Q100" s="2109"/>
      <c r="R100" s="2632" t="s">
        <v>28</v>
      </c>
      <c r="S100" s="2407"/>
      <c r="T100" s="1436"/>
      <c r="U100" s="1437"/>
      <c r="V100" s="1437"/>
      <c r="W100" s="2502"/>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653"/>
      <c r="H101" s="2504"/>
      <c r="I101" s="2504"/>
      <c r="J101" s="2534"/>
      <c r="K101" s="2187"/>
      <c r="L101" s="2504"/>
      <c r="M101" s="2504"/>
      <c r="N101" s="2632" t="s">
        <v>28</v>
      </c>
      <c r="O101" s="2113"/>
      <c r="P101" s="2670"/>
      <c r="Q101" s="2671"/>
      <c r="R101" s="2672" t="s">
        <v>227</v>
      </c>
      <c r="S101" s="2673"/>
      <c r="T101" s="2674"/>
      <c r="U101" s="2675"/>
      <c r="V101" s="2676"/>
      <c r="W101" s="267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653"/>
      <c r="H102" s="2504"/>
      <c r="I102" s="2504"/>
      <c r="J102" s="2534"/>
      <c r="K102" s="2113"/>
      <c r="L102" s="2678"/>
      <c r="M102" s="2679"/>
      <c r="N102" s="2680" t="s">
        <v>228</v>
      </c>
      <c r="O102" s="2681"/>
      <c r="P102" s="2682"/>
      <c r="Q102" s="2683"/>
      <c r="R102" s="2684"/>
      <c r="S102" s="2685"/>
      <c r="T102" s="2686"/>
      <c r="U102" s="2687"/>
      <c r="V102" s="2688"/>
      <c r="W102" s="2689"/>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customHeight="1" ht="17.25">
      <c r="A103" s="1841"/>
      <c r="B103" s="1854"/>
      <c r="C103" s="1843"/>
      <c r="D103" s="1831"/>
      <c r="E103" s="1848"/>
      <c r="F103" s="1785"/>
      <c r="G103" s="1849"/>
      <c r="H103" s="2530" t="s">
        <v>252</v>
      </c>
      <c r="I103" s="2530" t="s">
        <v>108</v>
      </c>
      <c r="J103" s="2502" t="s">
        <v>253</v>
      </c>
      <c r="K103" s="2186" t="s">
        <v>19</v>
      </c>
      <c r="L103" s="2109"/>
      <c r="M103" s="2109" t="s">
        <v>98</v>
      </c>
      <c r="N103" s="2690" t="s">
        <v>28</v>
      </c>
      <c r="O103" s="2186" t="s">
        <v>19</v>
      </c>
      <c r="P103" s="2109"/>
      <c r="Q103" s="2109" t="s">
        <v>98</v>
      </c>
      <c r="R103" s="2691" t="s">
        <v>28</v>
      </c>
      <c r="S103" s="2407" t="s">
        <v>19</v>
      </c>
      <c r="T103" s="1803"/>
      <c r="U103" s="1803" t="s">
        <v>98</v>
      </c>
      <c r="V103" s="1435"/>
      <c r="W103" s="2502"/>
      <c r="X103" s="1854"/>
      <c r="Y103" s="1268"/>
      <c r="Z103" s="1268"/>
      <c r="AA103" s="1268"/>
      <c r="AB103" s="1268"/>
      <c r="AC103" s="1975" t="s">
        <v>248</v>
      </c>
      <c r="AD103" s="1268" t="s">
        <v>254</v>
      </c>
      <c r="AE103" s="1268" t="s">
        <v>255</v>
      </c>
      <c r="AF103" s="1268" t="s">
        <v>256</v>
      </c>
      <c r="AG103" s="1268" t="s">
        <v>257</v>
      </c>
      <c r="AH103" s="1268" t="str">
        <f>IF($E$99=0,"",$E$99)</f>
        <v>Тариф на подключение (технологическое присоединение) к централизованной системе холодного водоснабжения</v>
      </c>
      <c r="AI103" s="1268" t="str">
        <f>IF($G$99=0,"",$G$99)</f>
        <v>Подключение (технологическое присоединение) к централизованной системе водоснабжения</v>
      </c>
      <c r="AJ103" s="1268" t="str">
        <f>IF($J$103=0,"",$J$103)</f>
        <v>тарифы на протяженность водопроводной сети </v>
      </c>
      <c r="AK103" s="1268" t="str">
        <f>IF($K$103="нет","без дифференциации",IF($N$103=0,"",$N$103))</f>
        <v>без дифференциации</v>
      </c>
      <c r="AL103" s="1845" t="str">
        <f>IF($O$103="нет","без дифференциации",IF($R$103=0,"",$R$103))</f>
        <v>без дифференциации</v>
      </c>
      <c r="AM103" s="1845"/>
      <c r="AN103" s="1268" t="str">
        <f>$I$103</f>
        <v>2</v>
      </c>
      <c r="AO103" s="1268" t="str">
        <f>$I$103&amp;"."&amp;$M$103</f>
        <v>2.1</v>
      </c>
      <c r="AP103" s="1268" t="str">
        <f>$I$103&amp;"."&amp;$M$103&amp;"."&amp;$Q$103</f>
        <v>2.1.1</v>
      </c>
      <c r="AQ103" s="1268"/>
      <c r="AR103" s="1854"/>
    </row>
    <row customHeight="1" ht="17.25">
      <c r="A104" s="1841"/>
      <c r="B104" s="1854"/>
      <c r="C104" s="1846"/>
      <c r="D104" s="1831"/>
      <c r="E104" s="1848"/>
      <c r="F104" s="1785"/>
      <c r="G104" s="1849"/>
      <c r="H104" s="2530"/>
      <c r="I104" s="2530"/>
      <c r="J104" s="2502"/>
      <c r="K104" s="2187"/>
      <c r="L104" s="2109"/>
      <c r="M104" s="2109"/>
      <c r="N104" s="2690" t="s">
        <v>28</v>
      </c>
      <c r="O104" s="2187"/>
      <c r="P104" s="2109"/>
      <c r="Q104" s="2109"/>
      <c r="R104" s="2691" t="s">
        <v>28</v>
      </c>
      <c r="S104" s="2407"/>
      <c r="T104" s="1436"/>
      <c r="U104" s="1437"/>
      <c r="V104" s="1437"/>
      <c r="W104" s="2502"/>
      <c r="X104" s="1854"/>
      <c r="Y104" s="1260"/>
      <c r="Z104" s="1260"/>
      <c r="AA104" s="1260"/>
      <c r="AB104" s="1260"/>
      <c r="AC104" s="1260"/>
      <c r="AD104" s="1260"/>
      <c r="AE104" s="1260"/>
      <c r="AF104" s="1260"/>
      <c r="AG104" s="1260"/>
      <c r="AH104" s="1260"/>
      <c r="AI104" s="1260"/>
      <c r="AJ104" s="1260"/>
      <c r="AK104" s="1260"/>
      <c r="AL104" s="1854"/>
      <c r="AM104" s="1854"/>
      <c r="AN104" s="1854"/>
      <c r="AO104" s="1854"/>
      <c r="AP104" s="1854"/>
      <c r="AQ104" s="1854"/>
      <c r="AR104" s="1854"/>
    </row>
    <row customHeight="1" ht="17.25">
      <c r="A105" s="1841"/>
      <c r="B105" s="1854"/>
      <c r="C105" s="1846"/>
      <c r="D105" s="1831"/>
      <c r="E105" s="1848"/>
      <c r="F105" s="1785"/>
      <c r="G105" s="1849"/>
      <c r="H105" s="2504"/>
      <c r="I105" s="2504"/>
      <c r="J105" s="2534"/>
      <c r="K105" s="2187"/>
      <c r="L105" s="2504"/>
      <c r="M105" s="2504"/>
      <c r="N105" s="2692" t="s">
        <v>28</v>
      </c>
      <c r="O105" s="2113"/>
      <c r="P105" s="318"/>
      <c r="Q105" s="319"/>
      <c r="R105" s="319" t="s">
        <v>227</v>
      </c>
      <c r="S105" s="1847"/>
      <c r="T105" s="1847"/>
      <c r="U105" s="1847"/>
      <c r="V105" s="1847"/>
      <c r="W105" s="1434"/>
      <c r="X105" s="1854"/>
      <c r="Y105" s="1260"/>
      <c r="Z105" s="1260"/>
      <c r="AA105" s="1260"/>
      <c r="AB105" s="1260"/>
      <c r="AC105" s="1260"/>
      <c r="AD105" s="1260"/>
      <c r="AE105" s="1260"/>
      <c r="AF105" s="1260"/>
      <c r="AG105" s="1260"/>
      <c r="AH105" s="1260"/>
      <c r="AI105" s="1260"/>
      <c r="AJ105" s="1260"/>
      <c r="AK105" s="1260"/>
      <c r="AL105" s="1854"/>
      <c r="AM105" s="1854"/>
      <c r="AN105" s="1854"/>
      <c r="AO105" s="1854"/>
      <c r="AP105" s="1854"/>
      <c r="AQ105" s="1854"/>
      <c r="AR105" s="1854"/>
    </row>
    <row customHeight="1" ht="17.25">
      <c r="A106" s="1841"/>
      <c r="B106" s="1854"/>
      <c r="C106" s="1846"/>
      <c r="D106" s="1831"/>
      <c r="E106" s="1848"/>
      <c r="F106" s="1785"/>
      <c r="G106" s="1849"/>
      <c r="H106" s="2504"/>
      <c r="I106" s="2504"/>
      <c r="J106" s="2534"/>
      <c r="K106" s="2113"/>
      <c r="L106" s="318"/>
      <c r="M106" s="319"/>
      <c r="N106" s="319" t="s">
        <v>228</v>
      </c>
      <c r="O106" s="319"/>
      <c r="P106" s="319"/>
      <c r="Q106" s="319"/>
      <c r="R106" s="319"/>
      <c r="S106" s="1847"/>
      <c r="T106" s="1847"/>
      <c r="U106" s="1847"/>
      <c r="V106" s="1847"/>
      <c r="W106" s="320"/>
      <c r="X106" s="1854"/>
      <c r="Y106" s="1260"/>
      <c r="Z106" s="1260"/>
      <c r="AA106" s="1260"/>
      <c r="AB106" s="1260"/>
      <c r="AC106" s="1260"/>
      <c r="AD106" s="1260"/>
      <c r="AE106" s="1260"/>
      <c r="AF106" s="1260"/>
      <c r="AG106" s="1260"/>
      <c r="AH106" s="1260"/>
      <c r="AI106" s="1260"/>
      <c r="AJ106" s="1260"/>
      <c r="AK106" s="1260"/>
      <c r="AL106" s="1854"/>
      <c r="AM106" s="1854"/>
      <c r="AN106" s="1854"/>
      <c r="AO106" s="1854"/>
      <c r="AP106" s="1854"/>
      <c r="AQ106" s="1854"/>
      <c r="AR106" s="1854"/>
    </row>
    <row s="1854" customFormat="1" customHeight="1" ht="17.25">
      <c r="A107" s="322"/>
      <c r="C107" s="321"/>
      <c r="D107" s="2137"/>
      <c r="E107" s="2145"/>
      <c r="F107" s="2148"/>
      <c r="G107" s="2653"/>
      <c r="H107" s="2693"/>
      <c r="I107" s="2694"/>
      <c r="J107" s="2695" t="s">
        <v>229</v>
      </c>
      <c r="K107" s="2696"/>
      <c r="L107" s="2697"/>
      <c r="M107" s="2698"/>
      <c r="N107" s="2699"/>
      <c r="O107" s="2700"/>
      <c r="P107" s="2701"/>
      <c r="Q107" s="2702"/>
      <c r="R107" s="2703"/>
      <c r="S107" s="2704"/>
      <c r="T107" s="2705"/>
      <c r="U107" s="2706"/>
      <c r="V107" s="2707"/>
      <c r="W107" s="2708"/>
      <c r="X107" s="126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8">
        <v>0</v>
      </c>
    </row>
    <row s="1854" customFormat="1" customHeight="1" ht="11.25" hidden="1">
      <c r="A108" s="278"/>
      <c r="B108" s="278"/>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210"/>
      <c r="D109" s="2136">
        <v>1</v>
      </c>
      <c r="E109" s="2144" t="s">
        <v>258</v>
      </c>
      <c r="F109" s="2146" t="s">
        <v>19</v>
      </c>
      <c r="G109" s="2144"/>
      <c r="H109" s="2149"/>
      <c r="I109" s="2151"/>
      <c r="J109" s="2153"/>
      <c r="K109" s="2138"/>
      <c r="L109" s="2138"/>
      <c r="M109" s="2138"/>
      <c r="N109" s="2140"/>
      <c r="O109" s="2138"/>
      <c r="P109" s="2138"/>
      <c r="Q109" s="2138"/>
      <c r="R109" s="2143"/>
      <c r="S109" s="2138"/>
      <c r="T109" s="1471"/>
      <c r="U109" s="1471"/>
      <c r="V109" s="1473"/>
      <c r="W109" s="1297"/>
      <c r="Y109" s="1268"/>
      <c r="Z109" s="1268"/>
      <c r="AA109" s="1268"/>
      <c r="AB109" s="1268"/>
      <c r="AC109" s="1268" t="s">
        <v>259</v>
      </c>
      <c r="AD109" s="1268" t="s">
        <v>260</v>
      </c>
      <c r="AE109" s="1268" t="s">
        <v>261</v>
      </c>
      <c r="AF109" s="1268" t="s">
        <v>262</v>
      </c>
      <c r="AG109" s="1268"/>
      <c r="AH109" s="1268" t="str">
        <f>IF($E$109=0,"",$E$109)</f>
        <v>Тариф на горячую воду (горячее водоснабжение)</v>
      </c>
      <c r="AI109" s="1268" t="str">
        <f>IF($G$109=0,"",$G$109)</f>
        <v/>
      </c>
      <c r="AJ109" s="1268" t="str">
        <f>IF($J$109=0,"",$J$109)</f>
        <v/>
      </c>
      <c r="AK109" s="1268" t="str">
        <f>IF($K$109="нет","без дифференциации",IF($N$109=0,"",$N$109))</f>
        <v/>
      </c>
      <c r="AL109" s="1268" t="str">
        <f>IF($O$109="нет","без дифференциации",IF($R$109=0,"",$R$109))</f>
        <v/>
      </c>
      <c r="AM109" s="1268" t="str">
        <f>IF($S$109="нет","без дифференциации",IF($V$109=0,"",$V$109))</f>
        <v/>
      </c>
      <c r="AN109" s="1268">
        <f>$I$109</f>
        <v>0</v>
      </c>
      <c r="AO109" s="1268" t="str">
        <f>$I$109&amp;"."&amp;$M$109</f>
        <v>.</v>
      </c>
      <c r="AP109" s="1268" t="str">
        <f>$I$109&amp;"."&amp;$M$109&amp;"."&amp;$Q$109</f>
        <v>..</v>
      </c>
      <c r="AQ109" s="1268" t="str">
        <f>$I$109&amp;"."&amp;$M$109&amp;"."&amp;$Q$109&amp;"."&amp;$U$109</f>
        <v>...</v>
      </c>
      <c r="AR109" s="1468">
        <v>0</v>
      </c>
    </row>
    <row s="1854" customFormat="1" customHeight="1" ht="17.25" hidden="1">
      <c r="A110" s="322"/>
      <c r="C110" s="321"/>
      <c r="D110" s="2136"/>
      <c r="E110" s="2144"/>
      <c r="F110" s="2147"/>
      <c r="G110" s="2144"/>
      <c r="H110" s="2150"/>
      <c r="I110" s="2152"/>
      <c r="J110" s="2154"/>
      <c r="K110" s="2139"/>
      <c r="L110" s="2139"/>
      <c r="M110" s="2139"/>
      <c r="N110" s="2141"/>
      <c r="O110" s="2139"/>
      <c r="P110" s="2139"/>
      <c r="Q110" s="2139"/>
      <c r="R110" s="2142"/>
      <c r="S110" s="2139"/>
      <c r="T110" s="1298"/>
      <c r="U110" s="1298"/>
      <c r="V110" s="1298"/>
      <c r="W110" s="1299"/>
      <c r="Y110" s="1260"/>
      <c r="Z110" s="1260"/>
      <c r="AA110" s="1260"/>
      <c r="AB110" s="1260"/>
      <c r="AC110" s="1260"/>
      <c r="AD110" s="1260"/>
      <c r="AE110" s="1260"/>
      <c r="AF110" s="1260"/>
      <c r="AG110" s="1260"/>
      <c r="AH110" s="1260"/>
      <c r="AI110" s="1260"/>
      <c r="AJ110" s="1260"/>
      <c r="AK110" s="1260"/>
      <c r="AL110" s="1260"/>
      <c r="AM110" s="1260"/>
      <c r="AN110" s="1260"/>
      <c r="AO110" s="1260"/>
      <c r="AP110" s="1260"/>
      <c r="AQ110" s="1260"/>
      <c r="AR110" s="1468">
        <v>0</v>
      </c>
    </row>
    <row s="1854" customFormat="1" customHeight="1" ht="17.25" hidden="1">
      <c r="A111" s="322"/>
      <c r="C111" s="210"/>
      <c r="D111" s="2136"/>
      <c r="E111" s="2144"/>
      <c r="F111" s="2147"/>
      <c r="G111" s="2144"/>
      <c r="H111" s="2150"/>
      <c r="I111" s="2152"/>
      <c r="J111" s="2155"/>
      <c r="K111" s="2139"/>
      <c r="L111" s="2139"/>
      <c r="M111" s="2139"/>
      <c r="N111" s="2142"/>
      <c r="O111" s="2139"/>
      <c r="P111" s="1472"/>
      <c r="Q111" s="1298"/>
      <c r="R111" s="1298"/>
      <c r="S111" s="330"/>
      <c r="T111" s="330"/>
      <c r="U111" s="330"/>
      <c r="V111" s="330"/>
      <c r="W111" s="1299"/>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68">
        <v>0</v>
      </c>
    </row>
    <row s="1854" customFormat="1" customHeight="1" ht="17.25" hidden="1">
      <c r="A112" s="322"/>
      <c r="C112" s="321"/>
      <c r="D112" s="2136"/>
      <c r="E112" s="2144"/>
      <c r="F112" s="2147"/>
      <c r="G112" s="2144"/>
      <c r="H112" s="2150"/>
      <c r="I112" s="2152"/>
      <c r="J112" s="2155"/>
      <c r="K112" s="2139"/>
      <c r="L112" s="1298"/>
      <c r="M112" s="1298"/>
      <c r="N112" s="1298"/>
      <c r="O112" s="1298"/>
      <c r="P112" s="1298"/>
      <c r="Q112" s="1298"/>
      <c r="R112" s="1298"/>
      <c r="S112" s="330"/>
      <c r="T112" s="330"/>
      <c r="U112" s="330"/>
      <c r="V112" s="330"/>
      <c r="W112" s="1299"/>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8"/>
      <c r="G113" s="2145"/>
      <c r="H113" s="1300"/>
      <c r="I113" s="1301"/>
      <c r="J113" s="1301"/>
      <c r="K113" s="1301"/>
      <c r="L113" s="1301"/>
      <c r="M113" s="1301"/>
      <c r="N113" s="1301"/>
      <c r="O113" s="1301"/>
      <c r="P113" s="1301"/>
      <c r="Q113" s="1301"/>
      <c r="R113" s="1301"/>
      <c r="S113" s="1302"/>
      <c r="T113" s="1302"/>
      <c r="U113" s="1302"/>
      <c r="V113" s="1302"/>
      <c r="W113" s="1303"/>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210"/>
      <c r="D114" s="2136">
        <v>2</v>
      </c>
      <c r="E114" s="2144" t="s">
        <v>263</v>
      </c>
      <c r="F114" s="2146" t="s">
        <v>19</v>
      </c>
      <c r="G114" s="2144"/>
      <c r="H114" s="2149"/>
      <c r="I114" s="2151"/>
      <c r="J114" s="2153"/>
      <c r="K114" s="2138"/>
      <c r="L114" s="2138"/>
      <c r="M114" s="2138"/>
      <c r="N114" s="2140"/>
      <c r="O114" s="2138"/>
      <c r="P114" s="2138"/>
      <c r="Q114" s="2138"/>
      <c r="R114" s="2143"/>
      <c r="S114" s="2138"/>
      <c r="T114" s="1471"/>
      <c r="U114" s="1471"/>
      <c r="V114" s="1473"/>
      <c r="W114" s="1297"/>
      <c r="X114" s="1268"/>
      <c r="Y114" s="1268"/>
      <c r="Z114" s="1268"/>
      <c r="AA114" s="1268"/>
      <c r="AB114" s="1268"/>
      <c r="AC114" s="1268" t="s">
        <v>264</v>
      </c>
      <c r="AD114" s="1268" t="s">
        <v>265</v>
      </c>
      <c r="AE114" s="1268" t="s">
        <v>266</v>
      </c>
      <c r="AF114" s="1268" t="s">
        <v>267</v>
      </c>
      <c r="AG114" s="1268"/>
      <c r="AH114" s="1268" t="str">
        <f>IF($E$114=0,"",$E$114)</f>
        <v>Тариф на транспортировку горячей воды</v>
      </c>
      <c r="AI114" s="1268" t="str">
        <f>IF($G$114=0,"",$G$114)</f>
        <v/>
      </c>
      <c r="AJ114" s="1268" t="str">
        <f>IF($J$114=0,"",$J$114)</f>
        <v/>
      </c>
      <c r="AK114" s="1268" t="str">
        <f>IF($K$114="нет","без дифференциации",IF($N$114=0,"",$N$114))</f>
        <v/>
      </c>
      <c r="AL114" s="1268" t="str">
        <f>IF($O$114="нет","без дифференциации",IF($R$114=0,"",$R$114))</f>
        <v/>
      </c>
      <c r="AM114" s="1268" t="str">
        <f>IF($S$114="нет","без дифференциации",IF($V$114=0,"",$V$114))</f>
        <v/>
      </c>
      <c r="AN114" s="1773">
        <f>$I$114</f>
        <v>0</v>
      </c>
      <c r="AO114" s="1268" t="str">
        <f>$I$114&amp;"."&amp;$M$114</f>
        <v>.</v>
      </c>
      <c r="AP114" s="1260" t="str">
        <f>$I$114&amp;"."&amp;$M$114&amp;"."&amp;$Q$114</f>
        <v>..</v>
      </c>
      <c r="AQ114" s="1260" t="str">
        <f>$I$114&amp;"."&amp;$M$114&amp;"."&amp;$Q$114&amp;"."&amp;$U$114</f>
        <v>...</v>
      </c>
      <c r="AR114" s="1468">
        <v>0</v>
      </c>
    </row>
    <row s="1854" customFormat="1" customHeight="1" ht="17.25" hidden="1">
      <c r="A115" s="322"/>
      <c r="C115" s="321"/>
      <c r="D115" s="2136"/>
      <c r="E115" s="2144"/>
      <c r="F115" s="2147"/>
      <c r="G115" s="2144"/>
      <c r="H115" s="2150"/>
      <c r="I115" s="2152"/>
      <c r="J115" s="2154"/>
      <c r="K115" s="2139"/>
      <c r="L115" s="2139"/>
      <c r="M115" s="2139"/>
      <c r="N115" s="2141"/>
      <c r="O115" s="2139"/>
      <c r="P115" s="2139"/>
      <c r="Q115" s="2139"/>
      <c r="R115" s="2142"/>
      <c r="S115" s="2139"/>
      <c r="T115" s="1298"/>
      <c r="U115" s="1298"/>
      <c r="V115" s="1298"/>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hidden="1">
      <c r="A116" s="322"/>
      <c r="C116" s="321"/>
      <c r="D116" s="2137"/>
      <c r="E116" s="2145"/>
      <c r="F116" s="2147"/>
      <c r="G116" s="2145"/>
      <c r="H116" s="2150"/>
      <c r="I116" s="2152"/>
      <c r="J116" s="2155"/>
      <c r="K116" s="2139"/>
      <c r="L116" s="2139"/>
      <c r="M116" s="2139"/>
      <c r="N116" s="2142"/>
      <c r="O116" s="2139"/>
      <c r="P116" s="1472"/>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321"/>
      <c r="D117" s="2137"/>
      <c r="E117" s="2145"/>
      <c r="F117" s="2147"/>
      <c r="G117" s="2145"/>
      <c r="H117" s="2150"/>
      <c r="I117" s="2152"/>
      <c r="J117" s="2155"/>
      <c r="K117" s="2139"/>
      <c r="L117" s="1298"/>
      <c r="M117" s="1298"/>
      <c r="N117" s="1298"/>
      <c r="O117" s="1298"/>
      <c r="P117" s="1298"/>
      <c r="Q117" s="1298"/>
      <c r="R117" s="1298"/>
      <c r="S117" s="330"/>
      <c r="T117" s="330"/>
      <c r="U117" s="330"/>
      <c r="V117" s="330"/>
      <c r="W117" s="1299"/>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hidden="1">
      <c r="A118" s="322"/>
      <c r="C118" s="321"/>
      <c r="D118" s="2137"/>
      <c r="E118" s="2145"/>
      <c r="F118" s="2148"/>
      <c r="G118" s="2145"/>
      <c r="H118" s="1300"/>
      <c r="I118" s="1301"/>
      <c r="J118" s="1301"/>
      <c r="K118" s="1301"/>
      <c r="L118" s="1301"/>
      <c r="M118" s="1301"/>
      <c r="N118" s="1301"/>
      <c r="O118" s="1301"/>
      <c r="P118" s="1301"/>
      <c r="Q118" s="1301"/>
      <c r="R118" s="1301"/>
      <c r="S118" s="1302"/>
      <c r="T118" s="1302"/>
      <c r="U118" s="1302"/>
      <c r="V118" s="1302"/>
      <c r="W118" s="1303"/>
      <c r="X118" s="1260"/>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468">
        <v>0</v>
      </c>
    </row>
    <row s="1854" customFormat="1" customHeight="1" ht="17.25" hidden="1">
      <c r="A119" s="322"/>
      <c r="C119" s="210"/>
      <c r="D119" s="2136">
        <v>3</v>
      </c>
      <c r="E119" s="2144" t="s">
        <v>268</v>
      </c>
      <c r="F119" s="2146" t="s">
        <v>19</v>
      </c>
      <c r="G119" s="2144"/>
      <c r="H119" s="2149"/>
      <c r="I119" s="2151"/>
      <c r="J119" s="2153"/>
      <c r="K119" s="2138"/>
      <c r="L119" s="2138"/>
      <c r="M119" s="2138"/>
      <c r="N119" s="2140"/>
      <c r="O119" s="2138"/>
      <c r="P119" s="2138"/>
      <c r="Q119" s="2138"/>
      <c r="R119" s="2143"/>
      <c r="S119" s="2138"/>
      <c r="T119" s="1944"/>
      <c r="U119" s="1944"/>
      <c r="V119" s="1946"/>
      <c r="W119" s="1297"/>
      <c r="X119" s="1268"/>
      <c r="Y119" s="1268"/>
      <c r="Z119" s="1268"/>
      <c r="AA119" s="1268"/>
      <c r="AB119" s="1268"/>
      <c r="AC119" s="1268" t="s">
        <v>269</v>
      </c>
      <c r="AD119" s="1268" t="s">
        <v>270</v>
      </c>
      <c r="AE119" s="1268" t="s">
        <v>271</v>
      </c>
      <c r="AF119" s="1268" t="s">
        <v>272</v>
      </c>
      <c r="AG119" s="1268"/>
      <c r="AH119" s="1268" t="str">
        <f>IF($E$119=0,"",$E$119)</f>
        <v>Тариф на подключение (технологическое присоединение) к централизованной системе горячего водоснабжения</v>
      </c>
      <c r="AI119" s="1268" t="str">
        <f>IF($G$119=0,"",$G$119)</f>
        <v/>
      </c>
      <c r="AJ119" s="1268" t="str">
        <f>IF($J$119=0,"",$J$119)</f>
        <v/>
      </c>
      <c r="AK119" s="1268" t="str">
        <f>IF($K$119="нет","без дифференциации",IF($N$119=0,"",$N$119))</f>
        <v/>
      </c>
      <c r="AL119" s="1268" t="str">
        <f>IF($O$119="нет","без дифференциации",IF($R$119=0,"",$R$119))</f>
        <v/>
      </c>
      <c r="AM119" s="1268" t="str">
        <f>IF($S$119="нет","без дифференциации",IF($V$119=0,"",$V$119))</f>
        <v/>
      </c>
      <c r="AN119" s="1773">
        <f>$I$119</f>
        <v>0</v>
      </c>
      <c r="AO119" s="1268" t="str">
        <f>$I$119&amp;"."&amp;$M$119</f>
        <v>.</v>
      </c>
      <c r="AP119" s="1267" t="str">
        <f>$I$119&amp;"."&amp;$M$119&amp;"."&amp;$Q$119</f>
        <v>..</v>
      </c>
      <c r="AQ119" s="1267" t="str">
        <f>$I$119&amp;"."&amp;$M$119&amp;"."&amp;$Q$119&amp;"."&amp;$U$119</f>
        <v>...</v>
      </c>
      <c r="AR119" s="1468">
        <v>0</v>
      </c>
    </row>
    <row s="1854" customFormat="1" customHeight="1" ht="17.25" hidden="1">
      <c r="A120" s="322"/>
      <c r="C120" s="321"/>
      <c r="D120" s="2136"/>
      <c r="E120" s="2144"/>
      <c r="F120" s="2147"/>
      <c r="G120" s="2144"/>
      <c r="H120" s="2150"/>
      <c r="I120" s="2152"/>
      <c r="J120" s="2154"/>
      <c r="K120" s="2139"/>
      <c r="L120" s="2139"/>
      <c r="M120" s="2139"/>
      <c r="N120" s="2141"/>
      <c r="O120" s="2139"/>
      <c r="P120" s="2139"/>
      <c r="Q120" s="2139"/>
      <c r="R120" s="2142"/>
      <c r="S120" s="2139"/>
      <c r="T120" s="1949"/>
      <c r="U120" s="1949"/>
      <c r="V120" s="1949"/>
      <c r="W120" s="1950"/>
      <c r="X120" s="1267"/>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68">
        <v>0</v>
      </c>
    </row>
    <row s="1854" customFormat="1" customHeight="1" ht="17.25" hidden="1">
      <c r="A121" s="322"/>
      <c r="C121" s="321"/>
      <c r="D121" s="2137"/>
      <c r="E121" s="2145"/>
      <c r="F121" s="2147"/>
      <c r="G121" s="2145"/>
      <c r="H121" s="2150"/>
      <c r="I121" s="2152"/>
      <c r="J121" s="2155"/>
      <c r="K121" s="2139"/>
      <c r="L121" s="2139"/>
      <c r="M121" s="2139"/>
      <c r="N121" s="2142"/>
      <c r="O121" s="2139"/>
      <c r="P121" s="1945"/>
      <c r="Q121" s="1949"/>
      <c r="R121" s="1949"/>
      <c r="S121" s="330"/>
      <c r="T121" s="330"/>
      <c r="U121" s="330"/>
      <c r="V121" s="330"/>
      <c r="W121" s="1950"/>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hidden="1">
      <c r="A122" s="322"/>
      <c r="C122" s="321"/>
      <c r="D122" s="2137"/>
      <c r="E122" s="2145"/>
      <c r="F122" s="2147"/>
      <c r="G122" s="2145"/>
      <c r="H122" s="2150"/>
      <c r="I122" s="2152"/>
      <c r="J122" s="2155"/>
      <c r="K122" s="2139"/>
      <c r="L122" s="1949"/>
      <c r="M122" s="1949"/>
      <c r="N122" s="1949"/>
      <c r="O122" s="1949"/>
      <c r="P122" s="1949"/>
      <c r="Q122" s="1949"/>
      <c r="R122" s="1949"/>
      <c r="S122" s="330"/>
      <c r="T122" s="330"/>
      <c r="U122" s="330"/>
      <c r="V122" s="330"/>
      <c r="W122" s="1950"/>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7.25" hidden="1">
      <c r="A123" s="322"/>
      <c r="C123" s="321"/>
      <c r="D123" s="2137"/>
      <c r="E123" s="2145"/>
      <c r="F123" s="2148"/>
      <c r="G123" s="2145"/>
      <c r="H123" s="1300"/>
      <c r="I123" s="1947"/>
      <c r="J123" s="1947"/>
      <c r="K123" s="1947"/>
      <c r="L123" s="1947"/>
      <c r="M123" s="1947"/>
      <c r="N123" s="1947"/>
      <c r="O123" s="1947"/>
      <c r="P123" s="1947"/>
      <c r="Q123" s="1947"/>
      <c r="R123" s="1947"/>
      <c r="S123" s="1302"/>
      <c r="T123" s="1302"/>
      <c r="U123" s="1302"/>
      <c r="V123" s="1302"/>
      <c r="W123" s="1948"/>
      <c r="X123" s="1267"/>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8">
        <v>0</v>
      </c>
    </row>
    <row s="1854" customFormat="1" customHeight="1" ht="11.25" hidden="1">
      <c r="A124" s="278"/>
      <c r="B124" s="278"/>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210"/>
      <c r="D125" s="2136">
        <v>1</v>
      </c>
      <c r="E125" s="2144" t="s">
        <v>273</v>
      </c>
      <c r="F125" s="2146" t="s">
        <v>19</v>
      </c>
      <c r="G125" s="2144"/>
      <c r="H125" s="2149"/>
      <c r="I125" s="2151"/>
      <c r="J125" s="2153"/>
      <c r="K125" s="2138"/>
      <c r="L125" s="2138"/>
      <c r="M125" s="2138"/>
      <c r="N125" s="2140"/>
      <c r="O125" s="2138"/>
      <c r="P125" s="2138"/>
      <c r="Q125" s="2138"/>
      <c r="R125" s="2143"/>
      <c r="S125" s="2138"/>
      <c r="T125" s="1471"/>
      <c r="U125" s="1471"/>
      <c r="V125" s="1473"/>
      <c r="W125" s="1297"/>
      <c r="Y125" s="1268"/>
      <c r="Z125" s="1268"/>
      <c r="AA125" s="1268"/>
      <c r="AB125" s="1268"/>
      <c r="AC125" s="1268" t="s">
        <v>274</v>
      </c>
      <c r="AD125" s="1268" t="s">
        <v>275</v>
      </c>
      <c r="AE125" s="1268" t="s">
        <v>276</v>
      </c>
      <c r="AF125" s="1268" t="s">
        <v>277</v>
      </c>
      <c r="AG125" s="1268"/>
      <c r="AH125" s="1268" t="str">
        <f>IF($E$125=0,"",$E$125)</f>
        <v>Тариф на водоотведение</v>
      </c>
      <c r="AI125" s="1268" t="str">
        <f>IF($G$125=0,"",$G$125)</f>
        <v/>
      </c>
      <c r="AJ125" s="1268" t="str">
        <f>IF($J$125=0,"",$J$125)</f>
        <v/>
      </c>
      <c r="AK125" s="1268" t="str">
        <f>IF($K$125="нет","без дифференциации",IF($N$125=0,"",$N$125))</f>
        <v/>
      </c>
      <c r="AL125" s="1268" t="str">
        <f>IF($O$125="нет","без дифференциации",IF($R$125=0,"",$R$125))</f>
        <v/>
      </c>
      <c r="AM125" s="1268" t="str">
        <f>IF($S$125="нет","без дифференциации",IF($V$125=0,"",$V$125))</f>
        <v/>
      </c>
      <c r="AN125" s="1268">
        <f>$I$125</f>
        <v>0</v>
      </c>
      <c r="AO125" s="1268" t="str">
        <f>$I$125&amp;"."&amp;$M$125</f>
        <v>.</v>
      </c>
      <c r="AP125" s="1268" t="str">
        <f>$I$125&amp;"."&amp;$M$125&amp;"."&amp;$Q$125</f>
        <v>..</v>
      </c>
      <c r="AQ125" s="1268" t="str">
        <f>$I$125&amp;"."&amp;$M$125&amp;"."&amp;$Q$125&amp;"."&amp;$U$125</f>
        <v>...</v>
      </c>
      <c r="AR125" s="1468">
        <v>0</v>
      </c>
    </row>
    <row s="1854" customFormat="1" customHeight="1" ht="17.25" hidden="1">
      <c r="A126" s="322"/>
      <c r="C126" s="321"/>
      <c r="D126" s="2136"/>
      <c r="E126" s="2144"/>
      <c r="F126" s="2147"/>
      <c r="G126" s="2144"/>
      <c r="H126" s="2150"/>
      <c r="I126" s="2152"/>
      <c r="J126" s="2154"/>
      <c r="K126" s="2139"/>
      <c r="L126" s="2139"/>
      <c r="M126" s="2139"/>
      <c r="N126" s="2141"/>
      <c r="O126" s="2139"/>
      <c r="P126" s="2139"/>
      <c r="Q126" s="2139"/>
      <c r="R126" s="2142"/>
      <c r="S126" s="2139"/>
      <c r="T126" s="1298"/>
      <c r="U126" s="1298"/>
      <c r="V126" s="1298"/>
      <c r="W126" s="1299"/>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468">
        <v>0</v>
      </c>
    </row>
    <row s="1854" customFormat="1" customHeight="1" ht="17.25" hidden="1">
      <c r="A127" s="322"/>
      <c r="C127" s="210"/>
      <c r="D127" s="2136"/>
      <c r="E127" s="2144"/>
      <c r="F127" s="2147"/>
      <c r="G127" s="2144"/>
      <c r="H127" s="2150"/>
      <c r="I127" s="2152"/>
      <c r="J127" s="2155"/>
      <c r="K127" s="2139"/>
      <c r="L127" s="2139"/>
      <c r="M127" s="2139"/>
      <c r="N127" s="2142"/>
      <c r="O127" s="2139"/>
      <c r="P127" s="1472"/>
      <c r="Q127" s="1298"/>
      <c r="R127" s="1298"/>
      <c r="S127" s="330"/>
      <c r="T127" s="330"/>
      <c r="U127" s="330"/>
      <c r="V127" s="330"/>
      <c r="W127" s="1299"/>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8">
        <v>0</v>
      </c>
    </row>
    <row s="1854" customFormat="1" customHeight="1" ht="17.25" hidden="1">
      <c r="A128" s="322"/>
      <c r="C128" s="321"/>
      <c r="D128" s="2136"/>
      <c r="E128" s="2144"/>
      <c r="F128" s="2147"/>
      <c r="G128" s="2144"/>
      <c r="H128" s="2150"/>
      <c r="I128" s="2152"/>
      <c r="J128" s="2155"/>
      <c r="K128" s="2139"/>
      <c r="L128" s="1298"/>
      <c r="M128" s="1298"/>
      <c r="N128" s="1298"/>
      <c r="O128" s="1298"/>
      <c r="P128" s="1298"/>
      <c r="Q128" s="1298"/>
      <c r="R128" s="1298"/>
      <c r="S128" s="330"/>
      <c r="T128" s="330"/>
      <c r="U128" s="330"/>
      <c r="V128" s="330"/>
      <c r="W128" s="1299"/>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8"/>
      <c r="G129" s="2145"/>
      <c r="H129" s="1300"/>
      <c r="I129" s="1301"/>
      <c r="J129" s="1301"/>
      <c r="K129" s="1301"/>
      <c r="L129" s="1301"/>
      <c r="M129" s="1301"/>
      <c r="N129" s="1301"/>
      <c r="O129" s="1301"/>
      <c r="P129" s="1301"/>
      <c r="Q129" s="1301"/>
      <c r="R129" s="1301"/>
      <c r="S129" s="1302"/>
      <c r="T129" s="1302"/>
      <c r="U129" s="1302"/>
      <c r="V129" s="1302"/>
      <c r="W129" s="1303"/>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210"/>
      <c r="D130" s="2136">
        <v>2</v>
      </c>
      <c r="E130" s="2144" t="s">
        <v>278</v>
      </c>
      <c r="F130" s="2146" t="s">
        <v>19</v>
      </c>
      <c r="G130" s="2144"/>
      <c r="H130" s="2149"/>
      <c r="I130" s="2151"/>
      <c r="J130" s="2153"/>
      <c r="K130" s="2138"/>
      <c r="L130" s="2138"/>
      <c r="M130" s="2138"/>
      <c r="N130" s="2140"/>
      <c r="O130" s="2138"/>
      <c r="P130" s="2138"/>
      <c r="Q130" s="2138"/>
      <c r="R130" s="2143"/>
      <c r="S130" s="2138"/>
      <c r="T130" s="1471"/>
      <c r="U130" s="1471"/>
      <c r="V130" s="1473"/>
      <c r="W130" s="1297"/>
      <c r="X130" s="1268"/>
      <c r="Y130" s="1268"/>
      <c r="Z130" s="1268"/>
      <c r="AA130" s="1268"/>
      <c r="AB130" s="1268"/>
      <c r="AC130" s="1268" t="s">
        <v>279</v>
      </c>
      <c r="AD130" s="1268" t="s">
        <v>280</v>
      </c>
      <c r="AE130" s="1268" t="s">
        <v>281</v>
      </c>
      <c r="AF130" s="1268" t="s">
        <v>282</v>
      </c>
      <c r="AG130" s="1268"/>
      <c r="AH130" s="1268" t="str">
        <f>IF($E$130=0,"",$E$130)</f>
        <v>Тариф на транспортировку сточных вод</v>
      </c>
      <c r="AI130" s="1268" t="str">
        <f>IF($G$130=0,"",$G$130)</f>
        <v/>
      </c>
      <c r="AJ130" s="1268" t="str">
        <f>IF($J$130=0,"",$J$130)</f>
        <v/>
      </c>
      <c r="AK130" s="1268" t="str">
        <f>IF($K$130="нет","без дифференциации",IF($N$130=0,"",$N$130))</f>
        <v/>
      </c>
      <c r="AL130" s="1268" t="str">
        <f>IF($O$130="нет","без дифференциации",IF($R$130=0,"",$R$130))</f>
        <v/>
      </c>
      <c r="AM130" s="1268" t="str">
        <f>IF($S$130="нет","без дифференциации",IF($V$130=0,"",$V$130))</f>
        <v/>
      </c>
      <c r="AN130" s="1773">
        <f>$I$130</f>
        <v>0</v>
      </c>
      <c r="AO130" s="1268" t="str">
        <f>$I$130&amp;"."&amp;$M$130</f>
        <v>.</v>
      </c>
      <c r="AP130" s="1260" t="str">
        <f>$I$130&amp;"."&amp;$M$130&amp;"."&amp;$Q$130</f>
        <v>..</v>
      </c>
      <c r="AQ130" s="1260" t="str">
        <f>$I$130&amp;"."&amp;$M$130&amp;"."&amp;$Q$130&amp;"."&amp;$U$130</f>
        <v>...</v>
      </c>
      <c r="AR130" s="1468">
        <v>0</v>
      </c>
    </row>
    <row s="1854" customFormat="1" customHeight="1" ht="17.25" hidden="1">
      <c r="A131" s="322"/>
      <c r="C131" s="321"/>
      <c r="D131" s="2136"/>
      <c r="E131" s="2144"/>
      <c r="F131" s="2147"/>
      <c r="G131" s="2144"/>
      <c r="H131" s="2150"/>
      <c r="I131" s="2152"/>
      <c r="J131" s="2154"/>
      <c r="K131" s="2139"/>
      <c r="L131" s="2139"/>
      <c r="M131" s="2139"/>
      <c r="N131" s="2141"/>
      <c r="O131" s="2139"/>
      <c r="P131" s="2139"/>
      <c r="Q131" s="2139"/>
      <c r="R131" s="2142"/>
      <c r="S131" s="2139"/>
      <c r="T131" s="1298"/>
      <c r="U131" s="1298"/>
      <c r="V131" s="1298"/>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321"/>
      <c r="D132" s="2137"/>
      <c r="E132" s="2145"/>
      <c r="F132" s="2147"/>
      <c r="G132" s="2145"/>
      <c r="H132" s="2150"/>
      <c r="I132" s="2152"/>
      <c r="J132" s="2155"/>
      <c r="K132" s="2139"/>
      <c r="L132" s="2139"/>
      <c r="M132" s="2139"/>
      <c r="N132" s="2142"/>
      <c r="O132" s="2139"/>
      <c r="P132" s="1472"/>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7"/>
      <c r="G133" s="2145"/>
      <c r="H133" s="2150"/>
      <c r="I133" s="2152"/>
      <c r="J133" s="2155"/>
      <c r="K133" s="2139"/>
      <c r="L133" s="1298"/>
      <c r="M133" s="1298"/>
      <c r="N133" s="1298"/>
      <c r="O133" s="1298"/>
      <c r="P133" s="1298"/>
      <c r="Q133" s="1298"/>
      <c r="R133" s="1298"/>
      <c r="S133" s="330"/>
      <c r="T133" s="330"/>
      <c r="U133" s="330"/>
      <c r="V133" s="330"/>
      <c r="W133" s="1299"/>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321"/>
      <c r="D134" s="2137"/>
      <c r="E134" s="2145"/>
      <c r="F134" s="2148"/>
      <c r="G134" s="2145"/>
      <c r="H134" s="1300"/>
      <c r="I134" s="1301"/>
      <c r="J134" s="1301"/>
      <c r="K134" s="1301"/>
      <c r="L134" s="1301"/>
      <c r="M134" s="1301"/>
      <c r="N134" s="1301"/>
      <c r="O134" s="1301"/>
      <c r="P134" s="1301"/>
      <c r="Q134" s="1301"/>
      <c r="R134" s="1301"/>
      <c r="S134" s="1302"/>
      <c r="T134" s="1302"/>
      <c r="U134" s="1302"/>
      <c r="V134" s="1302"/>
      <c r="W134" s="1303"/>
      <c r="X134" s="1260"/>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210"/>
      <c r="D135" s="2136">
        <v>3</v>
      </c>
      <c r="E135" s="2144" t="s">
        <v>283</v>
      </c>
      <c r="F135" s="2146" t="s">
        <v>19</v>
      </c>
      <c r="G135" s="2144"/>
      <c r="H135" s="2149"/>
      <c r="I135" s="2151"/>
      <c r="J135" s="2153"/>
      <c r="K135" s="2138"/>
      <c r="L135" s="2138"/>
      <c r="M135" s="2138"/>
      <c r="N135" s="2140"/>
      <c r="O135" s="2138"/>
      <c r="P135" s="2138"/>
      <c r="Q135" s="2138"/>
      <c r="R135" s="2143"/>
      <c r="S135" s="2138"/>
      <c r="T135" s="1944"/>
      <c r="U135" s="1944"/>
      <c r="V135" s="1946"/>
      <c r="W135" s="1297"/>
      <c r="X135" s="1268"/>
      <c r="Y135" s="1268"/>
      <c r="Z135" s="1268"/>
      <c r="AA135" s="1268"/>
      <c r="AB135" s="1268"/>
      <c r="AC135" s="1268" t="s">
        <v>284</v>
      </c>
      <c r="AD135" s="1268" t="s">
        <v>285</v>
      </c>
      <c r="AE135" s="1268" t="s">
        <v>286</v>
      </c>
      <c r="AF135" s="1268" t="s">
        <v>287</v>
      </c>
      <c r="AG135" s="1268"/>
      <c r="AH135" s="1268" t="str">
        <f>IF($E$135=0,"",$E$135)</f>
        <v>Тариф на подключение (технологическое присоединение) к централизованной системе водоотведения</v>
      </c>
      <c r="AI135" s="1268" t="str">
        <f>IF($G$135=0,"",$G$135)</f>
        <v/>
      </c>
      <c r="AJ135" s="1268" t="str">
        <f>IF($J$135=0,"",$J$135)</f>
        <v/>
      </c>
      <c r="AK135" s="1268" t="str">
        <f>IF($K$135="нет","без дифференциации",IF($N$135=0,"",$N$135))</f>
        <v/>
      </c>
      <c r="AL135" s="1268" t="str">
        <f>IF($O$135="нет","без дифференциации",IF($R$135=0,"",$R$135))</f>
        <v/>
      </c>
      <c r="AM135" s="1268" t="str">
        <f>IF($S$135="нет","без дифференциации",IF($V$135=0,"",$V$135))</f>
        <v/>
      </c>
      <c r="AN135" s="1773">
        <f>$I$135</f>
        <v>0</v>
      </c>
      <c r="AO135" s="1268" t="str">
        <f>$I$135&amp;"."&amp;$M$135</f>
        <v>.</v>
      </c>
      <c r="AP135" s="1267" t="str">
        <f>$I$135&amp;"."&amp;$M$135&amp;"."&amp;$Q$135</f>
        <v>..</v>
      </c>
      <c r="AQ135" s="1267" t="str">
        <f>$I$135&amp;"."&amp;$M$135&amp;"."&amp;$Q$135&amp;"."&amp;$U$135</f>
        <v>...</v>
      </c>
      <c r="AR135" s="1468">
        <v>0</v>
      </c>
    </row>
    <row s="1854" customFormat="1" customHeight="1" ht="17.25" hidden="1">
      <c r="A136" s="322"/>
      <c r="C136" s="321"/>
      <c r="D136" s="2136"/>
      <c r="E136" s="2144"/>
      <c r="F136" s="2147"/>
      <c r="G136" s="2144"/>
      <c r="H136" s="2150"/>
      <c r="I136" s="2152"/>
      <c r="J136" s="2154"/>
      <c r="K136" s="2139"/>
      <c r="L136" s="2139"/>
      <c r="M136" s="2139"/>
      <c r="N136" s="2141"/>
      <c r="O136" s="2139"/>
      <c r="P136" s="2139"/>
      <c r="Q136" s="2139"/>
      <c r="R136" s="2142"/>
      <c r="S136" s="2139"/>
      <c r="T136" s="1949"/>
      <c r="U136" s="1949"/>
      <c r="V136" s="1949"/>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hidden="1">
      <c r="A137" s="322"/>
      <c r="C137" s="321"/>
      <c r="D137" s="2137"/>
      <c r="E137" s="2145"/>
      <c r="F137" s="2147"/>
      <c r="G137" s="2145"/>
      <c r="H137" s="2150"/>
      <c r="I137" s="2152"/>
      <c r="J137" s="2155"/>
      <c r="K137" s="2139"/>
      <c r="L137" s="2139"/>
      <c r="M137" s="2139"/>
      <c r="N137" s="2142"/>
      <c r="O137" s="2139"/>
      <c r="P137" s="1945"/>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hidden="1">
      <c r="A138" s="322"/>
      <c r="C138" s="321"/>
      <c r="D138" s="2137"/>
      <c r="E138" s="2145"/>
      <c r="F138" s="2147"/>
      <c r="G138" s="2145"/>
      <c r="H138" s="2150"/>
      <c r="I138" s="2152"/>
      <c r="J138" s="2155"/>
      <c r="K138" s="2139"/>
      <c r="L138" s="1949"/>
      <c r="M138" s="1949"/>
      <c r="N138" s="1949"/>
      <c r="O138" s="1949"/>
      <c r="P138" s="1949"/>
      <c r="Q138" s="1949"/>
      <c r="R138" s="1949"/>
      <c r="S138" s="330"/>
      <c r="T138" s="330"/>
      <c r="U138" s="330"/>
      <c r="V138" s="330"/>
      <c r="W138" s="1950"/>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s="1854" customFormat="1" customHeight="1" ht="17.25" hidden="1">
      <c r="A139" s="322"/>
      <c r="C139" s="321"/>
      <c r="D139" s="2137"/>
      <c r="E139" s="2145"/>
      <c r="F139" s="2148"/>
      <c r="G139" s="2145"/>
      <c r="H139" s="1300"/>
      <c r="I139" s="1947"/>
      <c r="J139" s="1947"/>
      <c r="K139" s="1947"/>
      <c r="L139" s="1947"/>
      <c r="M139" s="1947"/>
      <c r="N139" s="1947"/>
      <c r="O139" s="1947"/>
      <c r="P139" s="1947"/>
      <c r="Q139" s="1947"/>
      <c r="R139" s="1947"/>
      <c r="S139" s="1302"/>
      <c r="T139" s="1302"/>
      <c r="U139" s="1302"/>
      <c r="V139" s="1302"/>
      <c r="W139" s="1948"/>
      <c r="X139" s="1267"/>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8">
        <v>0</v>
      </c>
    </row>
    <row customHeight="1" ht="11.549999999999999">
      <c r="AR140" s="105">
        <v>11</v>
      </c>
    </row>
    <row customHeight="1" ht="11.549999999999999">
      <c r="AR141" s="105">
        <v>11</v>
      </c>
    </row>
    <row customHeight="1" ht="11.549999999999999">
      <c r="AR142" s="105">
        <v>11</v>
      </c>
    </row>
    <row customHeight="1" ht="11.549999999999999">
      <c r="E143" s="1351"/>
      <c r="AR143" s="105">
        <v>11</v>
      </c>
    </row>
    <row customHeight="1" ht="11.549999999999999">
      <c r="E144" s="1351"/>
      <c r="AR144" s="105">
        <v>11</v>
      </c>
    </row>
    <row customHeight="1" ht="11.549999999999999">
      <c r="E145" s="1351"/>
      <c r="AR145" s="105">
        <v>11</v>
      </c>
    </row>
    <row customHeight="1" ht="11.549999999999999">
      <c r="E146" s="1351"/>
      <c r="AR146" s="105">
        <v>11</v>
      </c>
    </row>
    <row customHeight="1" ht="11.549999999999999">
      <c r="E147" s="1351"/>
      <c r="AR147" s="105">
        <v>11</v>
      </c>
    </row>
    <row customHeight="1" ht="11.549999999999999">
      <c r="E148" s="1351"/>
      <c r="AR148" s="105">
        <v>11</v>
      </c>
    </row>
    <row customHeight="1" ht="11.549999999999999">
      <c r="E149" s="1351"/>
      <c r="AR149" s="105">
        <v>11</v>
      </c>
    </row>
    <row customHeight="1" ht="11.25" hidden="1">
      <c r="A150" s="154" t="s">
        <v>81</v>
      </c>
      <c r="B150" s="154">
        <v>0</v>
      </c>
      <c r="C150" s="105">
        <v>3</v>
      </c>
      <c r="D150" s="105">
        <v>6</v>
      </c>
      <c r="E150" s="105">
        <v>42</v>
      </c>
      <c r="F150" s="1284">
        <v>14</v>
      </c>
      <c r="G150" s="105">
        <v>42</v>
      </c>
      <c r="H150" s="105">
        <v>3</v>
      </c>
      <c r="I150" s="105">
        <v>5</v>
      </c>
      <c r="J150" s="105">
        <v>47</v>
      </c>
      <c r="K150" s="105">
        <v>3</v>
      </c>
      <c r="L150" s="105">
        <v>3</v>
      </c>
      <c r="M150" s="105">
        <v>5</v>
      </c>
      <c r="N150" s="105">
        <v>28</v>
      </c>
      <c r="O150" s="105">
        <v>3</v>
      </c>
      <c r="P150" s="105">
        <v>3</v>
      </c>
      <c r="Q150" s="105">
        <v>5</v>
      </c>
      <c r="R150" s="105">
        <v>34</v>
      </c>
      <c r="S150" s="283">
        <v>0</v>
      </c>
      <c r="T150" s="283">
        <v>0</v>
      </c>
      <c r="U150" s="283">
        <v>0</v>
      </c>
      <c r="V150" s="283">
        <v>0</v>
      </c>
      <c r="W150" s="105">
        <v>30</v>
      </c>
      <c r="X150" s="105">
        <v>3</v>
      </c>
      <c r="Y150" s="1260">
        <v>0</v>
      </c>
      <c r="Z150" s="1260">
        <v>0</v>
      </c>
      <c r="AA150" s="1260">
        <v>0</v>
      </c>
      <c r="AB150" s="1260">
        <v>0</v>
      </c>
      <c r="AC150" s="1260">
        <v>0</v>
      </c>
      <c r="AD150" s="1260">
        <v>0</v>
      </c>
      <c r="AE150" s="1260">
        <v>0</v>
      </c>
      <c r="AF150" s="1260">
        <v>0</v>
      </c>
      <c r="AG150" s="1260">
        <v>0</v>
      </c>
      <c r="AH150" s="1260">
        <v>0</v>
      </c>
      <c r="AI150" s="1260">
        <v>0</v>
      </c>
      <c r="AJ150" s="1260">
        <v>0</v>
      </c>
      <c r="AK150" s="1260">
        <v>0</v>
      </c>
      <c r="AL150" s="1260">
        <v>0</v>
      </c>
      <c r="AM150" s="1260">
        <v>0</v>
      </c>
      <c r="AN150" s="1260">
        <v>0</v>
      </c>
      <c r="AO150" s="1260">
        <v>0</v>
      </c>
      <c r="AP150" s="1260">
        <v>0</v>
      </c>
      <c r="AQ150" s="1260">
        <v>0</v>
      </c>
      <c r="AR150" s="105">
        <v>11</v>
      </c>
    </row>
  </sheetData>
  <sheetProtection formatColumns="0" formatRows="0" autoFilter="0" sort="0" insertRows="0" insertColumns="1" deleteRows="0" deleteColumns="0"/>
  <mergeCells count="394">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99:D107"/>
    <mergeCell ref="E99:E107"/>
    <mergeCell ref="F99:F107"/>
    <mergeCell ref="G99:G107"/>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H103:H106"/>
    <mergeCell ref="I103:I106"/>
    <mergeCell ref="J103:J106"/>
    <mergeCell ref="K103:K106"/>
    <mergeCell ref="L103:L105"/>
    <mergeCell ref="M103:M105"/>
    <mergeCell ref="N103:N105"/>
    <mergeCell ref="O103:O105"/>
    <mergeCell ref="P103:P104"/>
    <mergeCell ref="Q103:Q104"/>
    <mergeCell ref="R103:R104"/>
    <mergeCell ref="S103:S104"/>
    <mergeCell ref="W103:W104"/>
  </mergeCells>
  <dataValidations count="52">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Выберите виды деятельности, выполнив двойной щелчок левой кнопки мыши по ячейке." sqref="G104"/>
    <dataValidation allowBlank="1" showInputMessage="1" showErrorMessage="1" prompt="Для выбора выполните двойной щелчок левой клавиши мыши по соответствующей ячейке." sqref="F104"/>
    <dataValidation type="textLength" operator="lessThanOrEqual" allowBlank="1" showInputMessage="1" showErrorMessage="1" errorTitle="Ошибка" error="Допускается ввод не более 900 символов!" sqref="W103">
      <formula1>900</formula1>
    </dataValidation>
    <dataValidation type="textLength" operator="lessThanOrEqual" allowBlank="1" showInputMessage="1" showErrorMessage="1" errorTitle="Ошибка" error="Допускается ввод не более 900 символов!" sqref="V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O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K103"/>
    <dataValidation type="textLength" operator="lessThanOrEqual" allowBlank="1" showInputMessage="1" showErrorMessage="1" errorTitle="Ошибка" error="Допускается ввод не более 900 символов!" sqref="J103">
      <formula1>900</formula1>
    </dataValidation>
    <dataValidation allowBlank="1" showInputMessage="1" showErrorMessage="1" prompt="Выберите виды деятельности, выполнив двойной щелчок левой кнопки мыши по ячейке." sqref="G103"/>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79:G102 G107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9:N111 N114:N116 N130:N132 N125:N127 N58:N60 N63:N6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9:J110 R109:R110 V109:W109 J114:J115 R114:R115 V114:W114 J130:J131 R130:R131 V130:W130 J125:J126 R125:R126 V125:W125 J58:J59 R58:R59 V58:W58 J63:J64 R63:R64 V63:W6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5:O136 O109:O110 S109:S110 O114:O115 S114:S115 K109:K110 K114:K115 K130:K131 O130:O131 K125:K126 O125:O126 S130:S131 O119:O120 S125:S126 O58:O59 S58:S59 K58:K59 K63:K64 O63:O64 S63:S64 F79:F102 F107 F109:F123 S119:S120 K119:K120 F125: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C1F7A-CF83-51F5-A92B-C882F4FCD82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1187</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589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590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87</v>
      </c>
      <c r="E13" s="808" t="s">
        <v>311</v>
      </c>
      <c r="F13" s="808" t="s">
        <v>591</v>
      </c>
      <c r="G13" s="809" t="s">
        <v>312</v>
      </c>
      <c r="H13" s="808" t="s">
        <v>399</v>
      </c>
      <c r="I13" s="809" t="s">
        <v>312</v>
      </c>
      <c r="J13" s="808" t="s">
        <v>399</v>
      </c>
      <c r="K13" s="2233"/>
      <c r="V13" s="506">
        <v>34</v>
      </c>
    </row>
    <row customHeight="1" ht="15" hidden="1">
      <c r="C14" s="177"/>
      <c r="D14" s="594" t="s">
        <v>98</v>
      </c>
      <c r="E14" s="594" t="s">
        <v>108</v>
      </c>
      <c r="F14" s="594" t="s">
        <v>89</v>
      </c>
      <c r="G14" s="660" t="str">
        <f>G1&amp;".1"</f>
        <v>4.1</v>
      </c>
      <c r="H14" s="660"/>
      <c r="I14" s="660" t="str">
        <f>I1&amp;".1"</f>
        <v>4.1</v>
      </c>
      <c r="J14" s="660"/>
      <c r="K14" s="290"/>
      <c r="V14" s="506">
        <v>0</v>
      </c>
    </row>
    <row customHeight="1" ht="22.5" hidden="1">
      <c r="A15" s="506"/>
      <c r="C15" s="527"/>
      <c r="D15" s="522">
        <v>1</v>
      </c>
      <c r="E15" s="678" t="s">
        <v>833</v>
      </c>
      <c r="F15" s="522" t="s">
        <v>834</v>
      </c>
      <c r="G15" s="679"/>
      <c r="H15" s="679"/>
      <c r="I15" s="679"/>
      <c r="J15" s="679"/>
      <c r="K15" s="290" t="s">
        <v>835</v>
      </c>
      <c r="V15" s="506">
        <v>0</v>
      </c>
    </row>
    <row customHeight="1" ht="22.5" hidden="1">
      <c r="A16" s="506"/>
      <c r="C16" s="527"/>
      <c r="D16" s="522">
        <v>2</v>
      </c>
      <c r="E16" s="280" t="s">
        <v>836</v>
      </c>
      <c r="F16" s="522" t="s">
        <v>837</v>
      </c>
      <c r="G16" s="679"/>
      <c r="H16" s="679"/>
      <c r="I16" s="679"/>
      <c r="J16" s="679"/>
      <c r="K16" s="290" t="s">
        <v>838</v>
      </c>
      <c r="V16" s="506">
        <v>0</v>
      </c>
    </row>
    <row customHeight="1" ht="123.75" hidden="1">
      <c r="A17" s="506"/>
      <c r="C17" s="527"/>
      <c r="D17" s="522">
        <v>3</v>
      </c>
      <c r="E17" s="280" t="s">
        <v>1188</v>
      </c>
      <c r="F17" s="522" t="s">
        <v>315</v>
      </c>
      <c r="G17" s="679"/>
      <c r="H17" s="679"/>
      <c r="I17" s="679"/>
      <c r="J17" s="679"/>
      <c r="K17" s="290" t="s">
        <v>1189</v>
      </c>
      <c r="V17" s="506">
        <v>0</v>
      </c>
    </row>
    <row customHeight="1" ht="48.29999999999999">
      <c r="A18" s="506"/>
      <c r="C18" s="527"/>
      <c r="D18" s="522">
        <v>3</v>
      </c>
      <c r="E18" s="280" t="s">
        <v>839</v>
      </c>
      <c r="F18" s="522" t="s">
        <v>315</v>
      </c>
      <c r="G18" s="810" t="s">
        <v>315</v>
      </c>
      <c r="H18" s="811" t="s">
        <v>315</v>
      </c>
      <c r="I18" s="522" t="s">
        <v>315</v>
      </c>
      <c r="J18" s="579" t="s">
        <v>315</v>
      </c>
      <c r="K18" s="290" t="s">
        <v>1190</v>
      </c>
      <c r="V18" s="506">
        <v>46</v>
      </c>
    </row>
    <row customHeight="1" ht="35.699999999999996">
      <c r="A19" s="506"/>
      <c r="C19" s="527"/>
      <c r="D19" s="540" t="s">
        <v>333</v>
      </c>
      <c r="E19" s="560" t="s">
        <v>841</v>
      </c>
      <c r="F19" s="522" t="s">
        <v>842</v>
      </c>
      <c r="G19" s="818"/>
      <c r="H19" s="107"/>
      <c r="I19" s="818"/>
      <c r="J19" s="819"/>
      <c r="K19" s="680"/>
      <c r="V19" s="506">
        <v>34</v>
      </c>
    </row>
    <row customHeight="1" ht="35.699999999999996">
      <c r="A20" s="506"/>
      <c r="C20" s="527"/>
      <c r="D20" s="1891" t="s">
        <v>341</v>
      </c>
      <c r="E20" s="560" t="s">
        <v>843</v>
      </c>
      <c r="F20" s="522" t="s">
        <v>844</v>
      </c>
      <c r="G20" s="818"/>
      <c r="H20" s="107"/>
      <c r="I20" s="818"/>
      <c r="J20" s="107"/>
      <c r="K20" s="680"/>
      <c r="V20" s="506">
        <v>34</v>
      </c>
    </row>
    <row customHeight="1" ht="48.29999999999999">
      <c r="A21" s="506"/>
      <c r="C21" s="527"/>
      <c r="D21" s="1891" t="s">
        <v>343</v>
      </c>
      <c r="E21" s="560" t="s">
        <v>845</v>
      </c>
      <c r="F21" s="522" t="s">
        <v>596</v>
      </c>
      <c r="G21" s="681"/>
      <c r="H21" s="107"/>
      <c r="I21" s="681"/>
      <c r="J21" s="107"/>
      <c r="K21" s="680"/>
      <c r="V21" s="506">
        <v>46</v>
      </c>
    </row>
    <row customHeight="1" ht="67.5" hidden="1">
      <c r="A22" s="506"/>
      <c r="C22" s="527"/>
      <c r="D22" s="522">
        <v>5</v>
      </c>
      <c r="E22" s="280" t="s">
        <v>1191</v>
      </c>
      <c r="F22" s="522" t="s">
        <v>583</v>
      </c>
      <c r="G22" s="682"/>
      <c r="H22" s="683"/>
      <c r="I22" s="682"/>
      <c r="J22" s="683"/>
      <c r="K22" s="290" t="s">
        <v>1192</v>
      </c>
      <c r="V22" s="506">
        <v>0</v>
      </c>
    </row>
    <row customHeight="1" ht="33.75" hidden="1">
      <c r="C23" s="452"/>
      <c r="D23" s="522">
        <v>6</v>
      </c>
      <c r="E23" s="280" t="s">
        <v>1193</v>
      </c>
      <c r="F23" s="522" t="s">
        <v>1194</v>
      </c>
      <c r="G23" s="682"/>
      <c r="H23" s="682"/>
      <c r="I23" s="682"/>
      <c r="J23" s="682"/>
      <c r="K23" s="290" t="s">
        <v>1195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F87CF8-86DC-6DFC-1CEA-BA00473976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1196</v>
      </c>
      <c r="B1" s="1068" t="s">
        <v>1197</v>
      </c>
      <c r="C1" s="1068" t="s">
        <v>1198</v>
      </c>
      <c r="D1" s="1068" t="s">
        <v>1199</v>
      </c>
      <c r="E1" s="1068" t="s">
        <v>1200</v>
      </c>
      <c r="F1" s="1068" t="s">
        <v>1201</v>
      </c>
      <c r="G1" s="1068" t="s">
        <v>1202</v>
      </c>
      <c r="H1" s="1068" t="s">
        <v>1203</v>
      </c>
      <c r="I1" s="1068" t="s">
        <v>1204</v>
      </c>
      <c r="J1" s="1068" t="s">
        <v>1205</v>
      </c>
      <c r="K1" s="1068" t="s">
        <v>1206</v>
      </c>
      <c r="L1" s="1068" t="s">
        <v>1207</v>
      </c>
      <c r="M1" s="1068"/>
      <c r="N1" s="1068" t="s">
        <v>1208</v>
      </c>
      <c r="O1" s="1068" t="s">
        <v>1209</v>
      </c>
      <c r="P1" s="1068" t="s">
        <v>1210</v>
      </c>
      <c r="Q1" s="1068" t="s">
        <v>1211</v>
      </c>
      <c r="R1" s="1068" t="s">
        <v>1212</v>
      </c>
      <c r="S1" s="1068" t="s">
        <v>1213</v>
      </c>
      <c r="T1" s="1068" t="s">
        <v>1214</v>
      </c>
      <c r="U1" s="1068" t="s">
        <v>1215</v>
      </c>
      <c r="V1" s="1068"/>
      <c r="W1" s="798" t="s">
        <v>1216</v>
      </c>
      <c r="X1" s="1068" t="s">
        <v>1217</v>
      </c>
      <c r="Y1" s="1068" t="s">
        <v>1218</v>
      </c>
      <c r="Z1" s="1068"/>
      <c r="AA1" s="1068" t="s">
        <v>1219</v>
      </c>
      <c r="AB1" s="1068"/>
      <c r="AC1" s="1068" t="s">
        <v>1220</v>
      </c>
      <c r="AD1" s="1068"/>
      <c r="AF1" s="1068" t="s">
        <v>1221</v>
      </c>
      <c r="AH1" s="1068" t="s">
        <v>1222</v>
      </c>
      <c r="AI1" s="1068" t="s">
        <v>1223</v>
      </c>
      <c r="AK1" s="1068" t="s">
        <v>1224</v>
      </c>
      <c r="AM1" s="1068" t="s">
        <v>1225</v>
      </c>
      <c r="AP1" s="1068" t="s">
        <v>1226</v>
      </c>
      <c r="AQ1" s="1068" t="s">
        <v>1227</v>
      </c>
      <c r="AS1" s="1068" t="s">
        <v>1228</v>
      </c>
      <c r="AU1" s="1068" t="s">
        <v>1229</v>
      </c>
      <c r="AW1" s="1068" t="s">
        <v>1230</v>
      </c>
      <c r="AX1" s="1068" t="s">
        <v>1231</v>
      </c>
      <c r="AZ1" s="1153" t="s">
        <v>1232</v>
      </c>
      <c r="BB1" s="1068" t="s">
        <v>1233</v>
      </c>
      <c r="BC1" s="1068"/>
      <c r="BE1" s="1068" t="s">
        <v>1234</v>
      </c>
      <c r="BF1" s="1068" t="s">
        <v>1235</v>
      </c>
      <c r="BH1" s="1070" t="s">
        <v>832</v>
      </c>
      <c r="BI1" s="1071"/>
      <c r="BJ1" s="1072" t="s">
        <v>1236</v>
      </c>
      <c r="BK1" s="1071"/>
      <c r="BL1" s="1073" t="s">
        <v>931</v>
      </c>
      <c r="BM1" s="1071"/>
      <c r="BN1" s="1074" t="s">
        <v>1237</v>
      </c>
      <c r="BS1" s="1428"/>
    </row>
    <row customHeight="1" ht="11.25">
      <c r="A2" s="1075" t="s">
        <v>1238</v>
      </c>
      <c r="B2" s="1076">
        <v>2000</v>
      </c>
      <c r="C2" s="1076">
        <v>2022</v>
      </c>
      <c r="D2" s="1076" t="s">
        <v>65</v>
      </c>
      <c r="E2" s="1077" t="s">
        <v>1239</v>
      </c>
      <c r="F2" s="1077" t="s">
        <v>1240</v>
      </c>
      <c r="G2" s="1077" t="s">
        <v>1241</v>
      </c>
      <c r="H2" s="1078" t="s">
        <v>54</v>
      </c>
      <c r="I2" s="1077" t="s">
        <v>98</v>
      </c>
      <c r="J2" s="1077" t="s">
        <v>1242</v>
      </c>
      <c r="K2" s="1079" t="s">
        <v>1176</v>
      </c>
      <c r="L2" s="1080"/>
      <c r="M2" s="1079">
        <v>1</v>
      </c>
      <c r="N2" s="1163" t="s">
        <v>1243</v>
      </c>
      <c r="O2" s="1078" t="s">
        <v>1244</v>
      </c>
      <c r="P2" s="1081" t="s">
        <v>37</v>
      </c>
      <c r="Q2" s="1082" t="s">
        <v>1245</v>
      </c>
      <c r="R2" s="144" t="s">
        <v>1246</v>
      </c>
      <c r="S2" s="144" t="s">
        <v>1247</v>
      </c>
      <c r="T2" s="1083" t="s">
        <v>1248</v>
      </c>
      <c r="U2" s="1080" t="s">
        <v>1249</v>
      </c>
      <c r="V2" s="1084">
        <v>1</v>
      </c>
      <c r="W2" s="1085"/>
      <c r="X2" s="1085" t="s">
        <v>1250</v>
      </c>
      <c r="Y2" s="1076" t="s">
        <v>1251</v>
      </c>
      <c r="Z2" s="1086"/>
      <c r="AA2" s="1076" t="s">
        <v>1252</v>
      </c>
      <c r="AB2" s="1087" t="s">
        <v>1252</v>
      </c>
      <c r="AC2" s="1076" t="s">
        <v>1253</v>
      </c>
      <c r="AD2" s="1087" t="s">
        <v>1253</v>
      </c>
      <c r="AF2" s="1078" t="s">
        <v>1249</v>
      </c>
      <c r="AH2" s="1077" t="s">
        <v>1254</v>
      </c>
      <c r="AI2" s="1077" t="s">
        <v>1254</v>
      </c>
      <c r="AK2" s="1077" t="s">
        <v>1255</v>
      </c>
      <c r="AM2" s="1077" t="s">
        <v>1256</v>
      </c>
      <c r="AP2" s="1088" t="s">
        <v>1250</v>
      </c>
      <c r="AQ2" s="1089" t="s">
        <v>1250</v>
      </c>
      <c r="AS2" s="1076" t="s">
        <v>1257</v>
      </c>
      <c r="AU2" s="1121" t="s">
        <v>528</v>
      </c>
      <c r="AW2" s="1121" t="s">
        <v>1258</v>
      </c>
      <c r="AX2" s="1121" t="s">
        <v>1258</v>
      </c>
      <c r="AZ2" s="1121" t="s">
        <v>1259</v>
      </c>
      <c r="BB2" s="1121" t="s">
        <v>1260</v>
      </c>
      <c r="BC2" s="1121" t="s">
        <v>1261</v>
      </c>
      <c r="BE2" s="1121">
        <v>2000</v>
      </c>
      <c r="BF2" s="1121" t="s">
        <v>1262</v>
      </c>
    </row>
    <row customHeight="1" ht="11.25">
      <c r="A3" s="1075" t="s">
        <v>1263</v>
      </c>
      <c r="B3" s="1076">
        <v>2001</v>
      </c>
      <c r="C3" s="1076">
        <v>2023</v>
      </c>
      <c r="D3" s="1076" t="s">
        <v>19</v>
      </c>
      <c r="E3" s="1077" t="s">
        <v>1264</v>
      </c>
      <c r="F3" s="1077" t="s">
        <v>1265</v>
      </c>
      <c r="G3" s="1077" t="s">
        <v>1266</v>
      </c>
      <c r="H3" s="1078" t="s">
        <v>1267</v>
      </c>
      <c r="I3" s="1077" t="s">
        <v>108</v>
      </c>
      <c r="J3" s="1077" t="s">
        <v>581</v>
      </c>
      <c r="K3" s="1079" t="s">
        <v>1175</v>
      </c>
      <c r="L3" s="1080">
        <f>_xlfn.IFERROR(MATCH(K3,OFFER_METHOD,0),0)</f>
        <v>28</v>
      </c>
      <c r="M3" s="1079">
        <v>2</v>
      </c>
      <c r="N3" s="1163" t="s">
        <v>1268</v>
      </c>
      <c r="O3" s="1078" t="s">
        <v>1269</v>
      </c>
      <c r="P3" s="1081" t="s">
        <v>1270</v>
      </c>
      <c r="Q3" s="1082" t="s">
        <v>1271</v>
      </c>
      <c r="R3" s="144" t="s">
        <v>502</v>
      </c>
      <c r="S3" s="144" t="s">
        <v>1272</v>
      </c>
      <c r="T3" s="1083" t="s">
        <v>1273</v>
      </c>
      <c r="U3" s="1080" t="s">
        <v>1274</v>
      </c>
      <c r="V3" s="1084">
        <v>2</v>
      </c>
      <c r="W3" s="1085"/>
      <c r="X3" s="1085" t="s">
        <v>1275</v>
      </c>
      <c r="Y3" s="1076" t="s">
        <v>1251</v>
      </c>
      <c r="Z3" s="1086"/>
      <c r="AA3" s="1076" t="s">
        <v>1276</v>
      </c>
      <c r="AB3" s="1087" t="s">
        <v>1276</v>
      </c>
      <c r="AC3" s="1076" t="s">
        <v>1277</v>
      </c>
      <c r="AD3" s="1087" t="s">
        <v>1277</v>
      </c>
      <c r="AF3" s="1078" t="s">
        <v>1274</v>
      </c>
      <c r="AH3" s="1077" t="s">
        <v>1278</v>
      </c>
      <c r="AI3" s="1077" t="s">
        <v>1279</v>
      </c>
      <c r="AK3" s="1077" t="s">
        <v>1280</v>
      </c>
      <c r="AM3" s="1077" t="s">
        <v>1281</v>
      </c>
      <c r="AP3" s="1088" t="s">
        <v>1282</v>
      </c>
      <c r="AQ3" s="1089" t="s">
        <v>1282</v>
      </c>
      <c r="AS3" s="1076" t="s">
        <v>1283</v>
      </c>
      <c r="AU3" s="1121" t="s">
        <v>536</v>
      </c>
      <c r="AW3" s="1121" t="s">
        <v>1284</v>
      </c>
      <c r="AX3" s="1121" t="s">
        <v>1284</v>
      </c>
      <c r="AZ3" s="1121" t="s">
        <v>1285</v>
      </c>
      <c r="BB3" s="1121" t="s">
        <v>1286</v>
      </c>
      <c r="BC3" s="1121" t="s">
        <v>1261</v>
      </c>
      <c r="BE3" s="1121">
        <v>2001</v>
      </c>
      <c r="BF3" s="1121" t="s">
        <v>1287</v>
      </c>
      <c r="BH3" s="1068" t="s">
        <v>1288</v>
      </c>
      <c r="BJ3" s="1068" t="s">
        <v>1289</v>
      </c>
      <c r="BL3" s="1068" t="s">
        <v>1290</v>
      </c>
      <c r="BN3" s="1068" t="s">
        <v>1291</v>
      </c>
      <c r="BR3" s="1068" t="s">
        <v>1292</v>
      </c>
      <c r="BS3" s="1429"/>
      <c r="BT3" s="1071"/>
      <c r="BU3" s="1068" t="s">
        <v>1293</v>
      </c>
      <c r="BV3" s="1071"/>
      <c r="BW3" s="1691"/>
      <c r="BX3" s="1693" t="s">
        <v>1294</v>
      </c>
      <c r="CA3" s="1068" t="s">
        <v>1295</v>
      </c>
    </row>
    <row customHeight="1" ht="11.25">
      <c r="A4" s="1075" t="s">
        <v>1296</v>
      </c>
      <c r="B4" s="1076">
        <v>2002</v>
      </c>
      <c r="C4" s="1076">
        <v>2024</v>
      </c>
      <c r="E4" s="1077" t="s">
        <v>1297</v>
      </c>
      <c r="F4" s="1077" t="s">
        <v>1298</v>
      </c>
      <c r="H4" s="1078" t="s">
        <v>1299</v>
      </c>
      <c r="I4" s="1077" t="s">
        <v>89</v>
      </c>
      <c r="J4" s="1077" t="s">
        <v>1300</v>
      </c>
      <c r="K4" s="1079" t="s">
        <v>1301</v>
      </c>
      <c r="L4" s="1080">
        <f>_xlfn.IFERROR(MATCH(K4,OFFER_METHOD,0),0)</f>
        <v>0</v>
      </c>
      <c r="M4" s="1079">
        <v>3</v>
      </c>
      <c r="N4" s="1163" t="s">
        <v>1302</v>
      </c>
      <c r="O4" s="1077" t="s">
        <v>1303</v>
      </c>
      <c r="Q4" s="1082" t="s">
        <v>1304</v>
      </c>
      <c r="R4" s="144" t="s">
        <v>1305</v>
      </c>
      <c r="S4" s="144" t="s">
        <v>1306</v>
      </c>
      <c r="T4" s="1083" t="s">
        <v>1307</v>
      </c>
      <c r="U4" s="1080" t="s">
        <v>1308</v>
      </c>
      <c r="V4" s="1084">
        <v>3</v>
      </c>
      <c r="W4" s="1085"/>
      <c r="X4" s="1085" t="s">
        <v>1309</v>
      </c>
      <c r="Y4" s="1076" t="s">
        <v>1251</v>
      </c>
      <c r="Z4" s="1092"/>
      <c r="AC4" s="1076" t="s">
        <v>1310</v>
      </c>
      <c r="AD4" s="1087" t="s">
        <v>1310</v>
      </c>
      <c r="AF4" s="1078" t="s">
        <v>1308</v>
      </c>
      <c r="AH4" s="1078" t="s">
        <v>1311</v>
      </c>
      <c r="AK4" s="1077" t="s">
        <v>1312</v>
      </c>
      <c r="AM4" s="1077" t="s">
        <v>1313</v>
      </c>
      <c r="AP4" s="1088" t="s">
        <v>1275</v>
      </c>
      <c r="AQ4" s="1089" t="s">
        <v>1275</v>
      </c>
      <c r="AS4" s="1076" t="s">
        <v>1314</v>
      </c>
      <c r="AU4" s="1121" t="s">
        <v>537</v>
      </c>
      <c r="AW4" s="1121" t="s">
        <v>1315</v>
      </c>
      <c r="AX4" s="1121" t="s">
        <v>1315</v>
      </c>
      <c r="AZ4" s="1121" t="s">
        <v>1316</v>
      </c>
      <c r="BB4" s="1121" t="s">
        <v>1317</v>
      </c>
      <c r="BC4" s="1121" t="s">
        <v>1318</v>
      </c>
      <c r="BE4" s="1121">
        <v>2002</v>
      </c>
      <c r="BF4" s="1121" t="s">
        <v>1319</v>
      </c>
      <c r="BH4" s="1069" t="s">
        <v>1320</v>
      </c>
      <c r="BJ4" s="1069" t="s">
        <v>1320</v>
      </c>
      <c r="BL4" s="1069" t="s">
        <v>1320</v>
      </c>
      <c r="BN4" s="1069" t="s">
        <v>1320</v>
      </c>
      <c r="BQ4" s="1433" t="s">
        <v>1321</v>
      </c>
      <c r="BR4" s="1160" t="s">
        <v>1322</v>
      </c>
      <c r="BS4" s="275"/>
      <c r="BT4" s="1433" t="s">
        <v>1323</v>
      </c>
      <c r="BU4" s="1160" t="s">
        <v>1324</v>
      </c>
      <c r="BV4" s="1071"/>
      <c r="BW4" s="1698" t="s">
        <v>1325</v>
      </c>
      <c r="BX4" s="1692" t="s">
        <v>1326</v>
      </c>
      <c r="BZ4" s="1433" t="s">
        <v>1327</v>
      </c>
      <c r="CA4" s="1160" t="s">
        <v>1328</v>
      </c>
    </row>
    <row customHeight="1" ht="11.25">
      <c r="A5" s="1075" t="s">
        <v>1329</v>
      </c>
      <c r="B5" s="1076">
        <v>2003</v>
      </c>
      <c r="C5" s="1076">
        <v>2025</v>
      </c>
      <c r="E5" s="1077" t="s">
        <v>1330</v>
      </c>
      <c r="F5" s="1077" t="s">
        <v>1331</v>
      </c>
      <c r="H5" s="1078" t="s">
        <v>1332</v>
      </c>
      <c r="I5" s="1077" t="s">
        <v>90</v>
      </c>
      <c r="K5" s="1079" t="s">
        <v>1333</v>
      </c>
      <c r="L5" s="1080">
        <f>_xlfn.IFERROR(MATCH(K5,OFFER_METHOD,0),0)</f>
        <v>0</v>
      </c>
      <c r="M5" s="1079">
        <v>4</v>
      </c>
      <c r="N5" s="1093" t="s">
        <v>1334</v>
      </c>
      <c r="O5" s="1077" t="s">
        <v>1335</v>
      </c>
      <c r="Q5" s="1082" t="s">
        <v>1336</v>
      </c>
      <c r="R5" s="144" t="s">
        <v>504</v>
      </c>
      <c r="T5" s="1078" t="s">
        <v>1337</v>
      </c>
      <c r="U5" s="1080" t="s">
        <v>1338</v>
      </c>
      <c r="V5" s="1084">
        <v>4</v>
      </c>
      <c r="W5" s="1085"/>
      <c r="X5" s="1085" t="s">
        <v>164</v>
      </c>
      <c r="Y5" s="1076" t="s">
        <v>1339</v>
      </c>
      <c r="Z5" s="1092">
        <v>1</v>
      </c>
      <c r="AF5" s="1078" t="s">
        <v>1340</v>
      </c>
      <c r="AH5" s="1077" t="s">
        <v>1341</v>
      </c>
      <c r="AK5" s="1077" t="s">
        <v>1342</v>
      </c>
      <c r="AM5" s="1077" t="s">
        <v>1343</v>
      </c>
      <c r="AP5" s="1088" t="s">
        <v>164</v>
      </c>
      <c r="AQ5" s="1089" t="s">
        <v>164</v>
      </c>
      <c r="AU5" s="1121" t="s">
        <v>540</v>
      </c>
      <c r="AW5" s="1121" t="s">
        <v>1344</v>
      </c>
      <c r="AX5" s="1121" t="s">
        <v>1344</v>
      </c>
      <c r="AZ5" s="1121" t="s">
        <v>1345</v>
      </c>
      <c r="BB5" s="1121" t="s">
        <v>1346</v>
      </c>
      <c r="BC5" s="1121" t="s">
        <v>1347</v>
      </c>
      <c r="BE5" s="1121">
        <v>2003</v>
      </c>
      <c r="BF5" s="1121" t="s">
        <v>1348</v>
      </c>
      <c r="BH5" s="1069" t="s">
        <v>1349</v>
      </c>
      <c r="BJ5" s="1069" t="s">
        <v>1349</v>
      </c>
      <c r="BL5" s="1069" t="s">
        <v>1349</v>
      </c>
      <c r="BN5" s="1069" t="s">
        <v>1350</v>
      </c>
      <c r="BQ5" s="1282">
        <v>4213775</v>
      </c>
      <c r="BR5" s="1069" t="s">
        <v>1250</v>
      </c>
      <c r="BS5" s="1430"/>
      <c r="BT5" s="1282">
        <v>64236871</v>
      </c>
      <c r="BU5" s="1069" t="s">
        <v>230</v>
      </c>
      <c r="BV5" s="1071"/>
      <c r="BW5" s="1696">
        <v>4213767</v>
      </c>
      <c r="BX5" s="1694" t="s">
        <v>1351</v>
      </c>
      <c r="BZ5" s="1282">
        <v>64237509</v>
      </c>
      <c r="CA5" s="1296" t="s">
        <v>1352</v>
      </c>
    </row>
    <row customHeight="1" ht="11.25">
      <c r="A6" s="1075" t="s">
        <v>1353</v>
      </c>
      <c r="B6" s="1076">
        <v>2004</v>
      </c>
      <c r="C6" s="1076">
        <v>2026</v>
      </c>
      <c r="E6" s="1077" t="s">
        <v>1354</v>
      </c>
      <c r="F6" s="1094"/>
      <c r="H6" s="1078" t="s">
        <v>1355</v>
      </c>
      <c r="I6" s="1077" t="s">
        <v>109</v>
      </c>
      <c r="J6" s="1068" t="s">
        <v>1356</v>
      </c>
      <c r="L6" s="1080">
        <f>SUM(kind_of_control_method_filter)</f>
        <v>28</v>
      </c>
      <c r="N6" s="1093" t="s">
        <v>1357</v>
      </c>
      <c r="O6" s="1077" t="s">
        <v>1358</v>
      </c>
      <c r="R6" s="144" t="s">
        <v>1245</v>
      </c>
      <c r="T6" s="1078" t="s">
        <v>1359</v>
      </c>
      <c r="U6" s="1080" t="s">
        <v>1340</v>
      </c>
      <c r="V6" s="1084">
        <v>5</v>
      </c>
      <c r="W6" s="1085"/>
      <c r="X6" s="1076" t="s">
        <v>170</v>
      </c>
      <c r="Y6" s="1076" t="s">
        <v>1360</v>
      </c>
      <c r="Z6" s="1092"/>
      <c r="AA6" s="1095"/>
      <c r="AH6" s="1077" t="s">
        <v>1361</v>
      </c>
      <c r="AK6" s="1077" t="s">
        <v>1362</v>
      </c>
      <c r="AM6" s="1077" t="s">
        <v>1363</v>
      </c>
      <c r="AP6" s="1088" t="s">
        <v>170</v>
      </c>
      <c r="AQ6" s="1089" t="s">
        <v>170</v>
      </c>
      <c r="AU6" s="1121" t="s">
        <v>1364</v>
      </c>
      <c r="AW6" s="1121" t="s">
        <v>1365</v>
      </c>
      <c r="AX6" s="1121" t="s">
        <v>1365</v>
      </c>
      <c r="BB6" s="1121" t="s">
        <v>1366</v>
      </c>
      <c r="BC6" s="1121" t="s">
        <v>1347</v>
      </c>
      <c r="BE6" s="1121">
        <v>2004</v>
      </c>
      <c r="BF6" s="1121" t="s">
        <v>1367</v>
      </c>
      <c r="BH6" s="1069" t="s">
        <v>1368</v>
      </c>
      <c r="BJ6" s="1069" t="s">
        <v>1369</v>
      </c>
      <c r="BL6" s="1069" t="s">
        <v>1369</v>
      </c>
      <c r="BN6" s="1069" t="s">
        <v>1370</v>
      </c>
      <c r="BQ6" s="1282">
        <v>4213784</v>
      </c>
      <c r="BR6" s="1296" t="s">
        <v>1282</v>
      </c>
      <c r="BS6" s="1431"/>
      <c r="BT6" s="1282">
        <v>64236872</v>
      </c>
      <c r="BU6" s="1069" t="s">
        <v>235</v>
      </c>
      <c r="BV6" s="1071"/>
      <c r="BW6" s="1696">
        <v>4213768</v>
      </c>
      <c r="BX6" s="1694" t="s">
        <v>263</v>
      </c>
      <c r="BZ6" s="1282">
        <v>64237510</v>
      </c>
      <c r="CA6" s="1069" t="s">
        <v>1371</v>
      </c>
    </row>
    <row customHeight="1" ht="11.25">
      <c r="A7" s="1075" t="s">
        <v>1372</v>
      </c>
      <c r="B7" s="1076">
        <v>2005</v>
      </c>
      <c r="E7" s="1077" t="s">
        <v>1373</v>
      </c>
      <c r="F7" s="1094"/>
      <c r="H7" s="1078" t="s">
        <v>1374</v>
      </c>
      <c r="I7" s="1077" t="s">
        <v>91</v>
      </c>
      <c r="J7" s="1077" t="s">
        <v>1375</v>
      </c>
      <c r="N7" s="1097" t="s">
        <v>1376</v>
      </c>
      <c r="O7" s="1077" t="s">
        <v>1377</v>
      </c>
      <c r="U7" s="1080" t="s">
        <v>19</v>
      </c>
      <c r="V7" s="371" t="s">
        <v>91</v>
      </c>
      <c r="W7" s="1085"/>
      <c r="X7" s="1076" t="s">
        <v>176</v>
      </c>
      <c r="Y7" s="1076" t="s">
        <v>1339</v>
      </c>
      <c r="Z7" s="1092"/>
      <c r="AA7" s="1095"/>
      <c r="AH7" s="1077" t="s">
        <v>1378</v>
      </c>
      <c r="AK7" s="1077" t="s">
        <v>1379</v>
      </c>
      <c r="AM7" s="1077" t="s">
        <v>1380</v>
      </c>
      <c r="AP7" s="1088" t="s">
        <v>176</v>
      </c>
      <c r="AQ7" s="1089" t="s">
        <v>176</v>
      </c>
      <c r="AU7" s="1121" t="s">
        <v>1381</v>
      </c>
      <c r="AW7" s="1121" t="s">
        <v>1382</v>
      </c>
      <c r="AX7" s="1121" t="s">
        <v>1382</v>
      </c>
      <c r="AZ7" s="1068" t="s">
        <v>1383</v>
      </c>
      <c r="BB7" s="1121" t="s">
        <v>1384</v>
      </c>
      <c r="BC7" s="1121" t="s">
        <v>1347</v>
      </c>
      <c r="BE7" s="1121">
        <v>2005</v>
      </c>
      <c r="BF7" s="1121" t="s">
        <v>1385</v>
      </c>
      <c r="BH7" s="1069" t="s">
        <v>1386</v>
      </c>
      <c r="BJ7" s="1069" t="s">
        <v>1368</v>
      </c>
      <c r="BL7" s="1069" t="s">
        <v>1368</v>
      </c>
      <c r="BN7" s="1069" t="s">
        <v>1387</v>
      </c>
      <c r="BQ7" s="1282">
        <v>4213781</v>
      </c>
      <c r="BR7" s="1069" t="s">
        <v>1275</v>
      </c>
      <c r="BS7" s="1430"/>
      <c r="BT7" s="1282">
        <v>64236873</v>
      </c>
      <c r="BU7" s="1069" t="s">
        <v>240</v>
      </c>
      <c r="BV7" s="1071"/>
      <c r="BW7" s="1696">
        <v>4213769</v>
      </c>
      <c r="BX7" s="1694" t="s">
        <v>1388</v>
      </c>
      <c r="BZ7" s="1282">
        <v>64237511</v>
      </c>
      <c r="CA7" s="1069" t="s">
        <v>278</v>
      </c>
    </row>
    <row customHeight="1" ht="11.25">
      <c r="A8" s="1075" t="s">
        <v>1389</v>
      </c>
      <c r="B8" s="1076">
        <v>2006</v>
      </c>
      <c r="E8" s="1077" t="s">
        <v>1390</v>
      </c>
      <c r="F8" s="1094"/>
      <c r="H8" s="1078" t="s">
        <v>1391</v>
      </c>
      <c r="I8" s="1077" t="s">
        <v>92</v>
      </c>
      <c r="J8" s="1077" t="s">
        <v>1392</v>
      </c>
      <c r="N8" s="1164" t="s">
        <v>1393</v>
      </c>
      <c r="O8" s="1077" t="s">
        <v>1394</v>
      </c>
      <c r="V8" s="371" t="s">
        <v>92</v>
      </c>
      <c r="W8" s="1085"/>
      <c r="X8" s="1076" t="s">
        <v>182</v>
      </c>
      <c r="Y8" s="1076" t="s">
        <v>1339</v>
      </c>
      <c r="Z8" s="1092"/>
      <c r="AA8" s="1095"/>
      <c r="AK8" s="1077" t="s">
        <v>1395</v>
      </c>
      <c r="AP8" s="1088" t="s">
        <v>182</v>
      </c>
      <c r="AQ8" s="1089" t="s">
        <v>182</v>
      </c>
      <c r="AU8" s="1121" t="s">
        <v>1396</v>
      </c>
      <c r="AW8" s="1121" t="s">
        <v>1397</v>
      </c>
      <c r="AX8" s="1121" t="s">
        <v>1397</v>
      </c>
      <c r="AZ8" s="1121" t="s">
        <v>1398</v>
      </c>
      <c r="BB8" s="1121" t="s">
        <v>1399</v>
      </c>
      <c r="BC8" s="1121" t="s">
        <v>1347</v>
      </c>
      <c r="BE8" s="1121">
        <v>2006</v>
      </c>
      <c r="BF8" s="1121" t="s">
        <v>1400</v>
      </c>
      <c r="BH8" s="1069" t="s">
        <v>1401</v>
      </c>
      <c r="BJ8" s="1069" t="s">
        <v>1402</v>
      </c>
      <c r="BL8" s="1069" t="s">
        <v>1402</v>
      </c>
      <c r="BN8" s="1069" t="s">
        <v>1403</v>
      </c>
      <c r="BQ8" s="1282">
        <v>4213776</v>
      </c>
      <c r="BR8" s="1069" t="s">
        <v>164</v>
      </c>
      <c r="BS8" s="1430"/>
      <c r="BT8" s="1282">
        <v>64236874</v>
      </c>
      <c r="BU8" s="1296" t="s">
        <v>1404</v>
      </c>
      <c r="BV8" s="1071"/>
      <c r="BW8" s="1696">
        <v>4213770</v>
      </c>
      <c r="BX8" s="1697" t="s">
        <v>1405</v>
      </c>
      <c r="BZ8" s="1282">
        <v>64237512</v>
      </c>
      <c r="CA8" s="1069" t="s">
        <v>273</v>
      </c>
    </row>
    <row customHeight="1" ht="11.25">
      <c r="A9" s="1075" t="s">
        <v>1406</v>
      </c>
      <c r="B9" s="1076">
        <v>2007</v>
      </c>
      <c r="E9" s="1077" t="s">
        <v>1407</v>
      </c>
      <c r="F9" s="1094"/>
      <c r="G9" s="1068" t="s">
        <v>1408</v>
      </c>
      <c r="H9" s="1068" t="s">
        <v>1409</v>
      </c>
      <c r="I9" s="1077" t="s">
        <v>110</v>
      </c>
      <c r="O9" s="1077" t="s">
        <v>1410</v>
      </c>
      <c r="V9" s="371" t="s">
        <v>110</v>
      </c>
      <c r="W9" s="1085"/>
      <c r="X9" s="1076" t="s">
        <v>188</v>
      </c>
      <c r="Y9" s="1076" t="s">
        <v>1251</v>
      </c>
      <c r="Z9" s="1092">
        <v>1</v>
      </c>
      <c r="AA9" s="1095"/>
      <c r="AK9" s="1077" t="s">
        <v>1411</v>
      </c>
      <c r="AP9" s="1088" t="s">
        <v>1412</v>
      </c>
      <c r="AQ9" s="1089" t="s">
        <v>1412</v>
      </c>
      <c r="AW9" s="1121" t="s">
        <v>1413</v>
      </c>
      <c r="AX9" s="1121" t="s">
        <v>1413</v>
      </c>
      <c r="AZ9" s="1121" t="s">
        <v>1414</v>
      </c>
      <c r="BB9" s="1121" t="s">
        <v>1415</v>
      </c>
      <c r="BC9" s="1121" t="s">
        <v>1347</v>
      </c>
      <c r="BE9" s="1121">
        <v>2007</v>
      </c>
      <c r="BF9" s="1121" t="s">
        <v>1416</v>
      </c>
      <c r="BH9" s="1069" t="s">
        <v>1417</v>
      </c>
      <c r="BJ9" s="1069" t="s">
        <v>1418</v>
      </c>
      <c r="BL9" s="1069" t="s">
        <v>1418</v>
      </c>
      <c r="BN9" s="1069" t="s">
        <v>1419</v>
      </c>
      <c r="BQ9" s="1282">
        <v>4213777</v>
      </c>
      <c r="BR9" s="1069" t="s">
        <v>170</v>
      </c>
      <c r="BS9" s="1430"/>
      <c r="BT9" s="1282">
        <v>64236875</v>
      </c>
      <c r="BU9" s="1069" t="s">
        <v>245</v>
      </c>
      <c r="BV9" s="1071"/>
      <c r="BW9" s="1691"/>
      <c r="BX9" s="1691"/>
    </row>
    <row customHeight="1" ht="11.25">
      <c r="A10" s="1075" t="s">
        <v>1420</v>
      </c>
      <c r="B10" s="1076">
        <v>2008</v>
      </c>
      <c r="E10" s="1077" t="s">
        <v>1421</v>
      </c>
      <c r="F10" s="1094"/>
      <c r="G10" s="1077" t="s">
        <v>1422</v>
      </c>
      <c r="H10" s="1077" t="s">
        <v>1423</v>
      </c>
      <c r="I10" s="1077" t="s">
        <v>146</v>
      </c>
      <c r="J10" s="1068" t="s">
        <v>1424</v>
      </c>
      <c r="K10" s="1068" t="s">
        <v>1425</v>
      </c>
      <c r="O10" s="1077" t="s">
        <v>1426</v>
      </c>
      <c r="V10" s="372" t="s">
        <v>146</v>
      </c>
      <c r="W10" s="1098"/>
      <c r="X10" s="1098" t="s">
        <v>1427</v>
      </c>
      <c r="Y10" s="1099" t="s">
        <v>1428</v>
      </c>
      <c r="Z10" s="1092"/>
      <c r="AP10" s="1088" t="s">
        <v>1427</v>
      </c>
      <c r="AQ10" s="1089" t="s">
        <v>1427</v>
      </c>
      <c r="AW10" s="1121" t="s">
        <v>1429</v>
      </c>
      <c r="AX10" s="1121" t="s">
        <v>1429</v>
      </c>
      <c r="AZ10" s="1121" t="s">
        <v>1430</v>
      </c>
      <c r="BB10" s="1121" t="s">
        <v>1431</v>
      </c>
      <c r="BC10" s="1121" t="s">
        <v>1347</v>
      </c>
      <c r="BE10" s="1121">
        <v>2008</v>
      </c>
      <c r="BF10" s="1121" t="s">
        <v>1432</v>
      </c>
      <c r="BH10" s="1069" t="s">
        <v>1433</v>
      </c>
      <c r="BJ10" s="1069" t="s">
        <v>1434</v>
      </c>
      <c r="BL10" s="1069" t="s">
        <v>1434</v>
      </c>
      <c r="BN10" s="1069" t="s">
        <v>1435</v>
      </c>
      <c r="BQ10" s="1282">
        <v>4213778</v>
      </c>
      <c r="BR10" s="1069" t="s">
        <v>176</v>
      </c>
      <c r="BS10" s="1430"/>
      <c r="BT10" s="1282">
        <v>64236876</v>
      </c>
      <c r="BU10" s="1069" t="s">
        <v>220</v>
      </c>
      <c r="BV10" s="1071"/>
      <c r="BW10" s="1691"/>
      <c r="BX10" s="1691"/>
    </row>
    <row customHeight="1" ht="11.25">
      <c r="A11" s="1075" t="s">
        <v>1436</v>
      </c>
      <c r="B11" s="1076">
        <v>2009</v>
      </c>
      <c r="E11" s="1077" t="s">
        <v>1437</v>
      </c>
      <c r="F11" s="1094"/>
      <c r="G11" s="1077" t="s">
        <v>1438</v>
      </c>
      <c r="H11" s="1077" t="s">
        <v>1439</v>
      </c>
      <c r="I11" s="1077" t="s">
        <v>147</v>
      </c>
      <c r="J11" s="1078" t="s">
        <v>1440</v>
      </c>
      <c r="K11" s="1100" t="s">
        <v>1441</v>
      </c>
      <c r="O11" s="1078" t="s">
        <v>1442</v>
      </c>
      <c r="V11" s="371" t="s">
        <v>147</v>
      </c>
      <c r="W11" s="276"/>
      <c r="X11" s="1085" t="s">
        <v>1412</v>
      </c>
      <c r="Y11" s="1076" t="s">
        <v>1443</v>
      </c>
      <c r="Z11" s="1092"/>
      <c r="AP11" s="1088" t="s">
        <v>188</v>
      </c>
      <c r="AQ11" s="1090" t="s">
        <v>188</v>
      </c>
      <c r="AW11" s="1121" t="s">
        <v>1444</v>
      </c>
      <c r="AX11" s="1121" t="s">
        <v>1444</v>
      </c>
      <c r="AZ11" s="1121" t="s">
        <v>1445</v>
      </c>
      <c r="BB11" s="1121" t="s">
        <v>1446</v>
      </c>
      <c r="BC11" s="1121" t="s">
        <v>1347</v>
      </c>
      <c r="BE11" s="1121">
        <v>2009</v>
      </c>
      <c r="BF11" s="1121" t="s">
        <v>1447</v>
      </c>
      <c r="BH11" s="1069" t="s">
        <v>1448</v>
      </c>
      <c r="BJ11" s="1069" t="s">
        <v>1417</v>
      </c>
      <c r="BL11" s="1069" t="s">
        <v>1417</v>
      </c>
      <c r="BN11" s="1069" t="s">
        <v>1449</v>
      </c>
      <c r="BQ11" s="1282">
        <v>4213780</v>
      </c>
      <c r="BR11" s="1069" t="s">
        <v>182</v>
      </c>
      <c r="BS11" s="1430"/>
      <c r="BW11" s="1691"/>
      <c r="BX11" s="1691"/>
    </row>
    <row customHeight="1" ht="11.25">
      <c r="A12" s="1075" t="s">
        <v>1450</v>
      </c>
      <c r="B12" s="1076">
        <v>2010</v>
      </c>
      <c r="E12" s="1077" t="s">
        <v>1451</v>
      </c>
      <c r="F12" s="1094"/>
      <c r="G12" s="1077" t="s">
        <v>1439</v>
      </c>
      <c r="I12" s="1077" t="s">
        <v>148</v>
      </c>
      <c r="J12" s="1078" t="s">
        <v>1452</v>
      </c>
      <c r="K12" s="1100" t="s">
        <v>1453</v>
      </c>
      <c r="O12" s="1078" t="s">
        <v>1245</v>
      </c>
      <c r="V12" s="371" t="s">
        <v>148</v>
      </c>
      <c r="W12" s="1090"/>
      <c r="X12" s="1085" t="s">
        <v>1454</v>
      </c>
      <c r="Y12" s="1076" t="s">
        <v>1251</v>
      </c>
      <c r="AP12" s="1088"/>
      <c r="AW12" s="1121" t="s">
        <v>147</v>
      </c>
      <c r="AX12" s="1121" t="s">
        <v>147</v>
      </c>
      <c r="AZ12" s="1121" t="s">
        <v>1455</v>
      </c>
      <c r="BB12" s="1121" t="s">
        <v>1456</v>
      </c>
      <c r="BC12" s="1121" t="s">
        <v>1347</v>
      </c>
      <c r="BE12" s="1121">
        <v>2010</v>
      </c>
      <c r="BF12" s="1121" t="s">
        <v>1457</v>
      </c>
      <c r="BH12" s="1069" t="s">
        <v>1458</v>
      </c>
      <c r="BJ12" s="1069" t="s">
        <v>1459</v>
      </c>
      <c r="BL12" s="1069" t="s">
        <v>1459</v>
      </c>
      <c r="BN12" s="1069" t="s">
        <v>1460</v>
      </c>
      <c r="BQ12" s="1282">
        <v>4213779</v>
      </c>
      <c r="BR12" s="1069" t="s">
        <v>1412</v>
      </c>
      <c r="BS12" s="1430"/>
      <c r="BT12" s="1071"/>
      <c r="BU12" s="1071"/>
      <c r="BV12" s="1071"/>
      <c r="BW12" s="1691"/>
      <c r="BX12" s="1691"/>
    </row>
    <row customHeight="1" ht="11.25">
      <c r="A13" s="1075" t="s">
        <v>1461</v>
      </c>
      <c r="B13" s="1076">
        <v>2011</v>
      </c>
      <c r="E13" s="1077" t="s">
        <v>1462</v>
      </c>
      <c r="F13" s="1094"/>
      <c r="I13" s="1077" t="s">
        <v>149</v>
      </c>
      <c r="K13" s="1100" t="s">
        <v>1411</v>
      </c>
      <c r="V13" s="371" t="s">
        <v>149</v>
      </c>
      <c r="W13" s="1090"/>
      <c r="X13" s="1090"/>
      <c r="Y13" s="1090"/>
      <c r="AW13" s="1121" t="s">
        <v>148</v>
      </c>
      <c r="AX13" s="1121" t="s">
        <v>148</v>
      </c>
      <c r="BB13" s="1121" t="s">
        <v>1463</v>
      </c>
      <c r="BC13" s="1121" t="s">
        <v>1464</v>
      </c>
      <c r="BE13" s="1121">
        <v>2011</v>
      </c>
      <c r="BF13" s="1121" t="s">
        <v>1465</v>
      </c>
      <c r="BH13" s="1069" t="s">
        <v>1466</v>
      </c>
      <c r="BJ13" s="1069" t="s">
        <v>1448</v>
      </c>
      <c r="BL13" s="1069" t="s">
        <v>1448</v>
      </c>
      <c r="BN13" s="1069" t="s">
        <v>1467</v>
      </c>
      <c r="BQ13" s="1282">
        <v>4213783</v>
      </c>
      <c r="BR13" s="1069" t="s">
        <v>1427</v>
      </c>
      <c r="BS13" s="1430"/>
      <c r="BT13" s="1071"/>
      <c r="BU13" s="1071"/>
      <c r="BV13" s="1071"/>
      <c r="BW13" s="1695"/>
      <c r="BX13" s="1691"/>
    </row>
    <row customHeight="1" ht="11.25">
      <c r="A14" s="1075" t="s">
        <v>1468</v>
      </c>
      <c r="B14" s="1076">
        <v>2012</v>
      </c>
      <c r="I14" s="1077" t="s">
        <v>150</v>
      </c>
      <c r="J14" s="1068" t="s">
        <v>1469</v>
      </c>
      <c r="N14" s="1068" t="s">
        <v>1470</v>
      </c>
      <c r="V14" s="1084">
        <v>13</v>
      </c>
      <c r="W14" s="1085"/>
      <c r="X14" s="1085" t="s">
        <v>1282</v>
      </c>
      <c r="Y14" s="1076" t="s">
        <v>1251</v>
      </c>
      <c r="AW14" s="1121" t="s">
        <v>149</v>
      </c>
      <c r="AX14" s="1121" t="s">
        <v>149</v>
      </c>
      <c r="AZ14" s="1068" t="s">
        <v>1471</v>
      </c>
      <c r="BB14" s="1121" t="s">
        <v>1472</v>
      </c>
      <c r="BC14" s="1121" t="s">
        <v>1464</v>
      </c>
      <c r="BE14" s="1121">
        <v>2012</v>
      </c>
      <c r="BH14" s="1069" t="s">
        <v>1387</v>
      </c>
      <c r="BJ14" s="1218" t="s">
        <v>1473</v>
      </c>
      <c r="BL14" s="1218" t="s">
        <v>1473</v>
      </c>
      <c r="BN14" s="1069" t="s">
        <v>1474</v>
      </c>
      <c r="BQ14" s="1282">
        <v>4213782</v>
      </c>
      <c r="BR14" s="1069" t="s">
        <v>188</v>
      </c>
      <c r="BS14" s="1430"/>
      <c r="BT14" s="1071"/>
      <c r="BU14" s="1071"/>
      <c r="BV14" s="1071"/>
      <c r="BW14" s="1695"/>
      <c r="BX14" s="1691"/>
    </row>
    <row customHeight="1" ht="19.5">
      <c r="A15" s="1075" t="s">
        <v>1475</v>
      </c>
      <c r="B15" s="1076">
        <v>2013</v>
      </c>
      <c r="E15" s="1699" t="s">
        <v>1476</v>
      </c>
      <c r="G15" s="1068" t="s">
        <v>1477</v>
      </c>
      <c r="H15" s="1068" t="s">
        <v>1478</v>
      </c>
      <c r="I15" s="1079" t="s">
        <v>151</v>
      </c>
      <c r="J15" s="1090" t="s">
        <v>608</v>
      </c>
      <c r="N15" s="1159" t="s">
        <v>1479</v>
      </c>
      <c r="X15" s="1088"/>
      <c r="AW15" s="1121" t="s">
        <v>150</v>
      </c>
      <c r="AX15" s="1121" t="s">
        <v>150</v>
      </c>
      <c r="AZ15" s="1121" t="s">
        <v>1398</v>
      </c>
      <c r="BB15" s="1121" t="s">
        <v>1480</v>
      </c>
      <c r="BC15" s="1121" t="s">
        <v>1464</v>
      </c>
      <c r="BE15" s="1121">
        <v>2013</v>
      </c>
      <c r="BH15" s="1069" t="s">
        <v>1403</v>
      </c>
      <c r="BJ15" s="1218" t="s">
        <v>1481</v>
      </c>
      <c r="BL15" s="1218" t="s">
        <v>1481</v>
      </c>
      <c r="BN15" s="1069" t="s">
        <v>1482</v>
      </c>
      <c r="BR15" s="1071"/>
      <c r="BS15" s="1432"/>
      <c r="BT15" s="1071"/>
      <c r="BU15" s="1071"/>
      <c r="BV15" s="1071"/>
      <c r="BW15" s="1695"/>
      <c r="BX15" s="1691"/>
    </row>
    <row customHeight="1" ht="21">
      <c r="A16" s="1871" t="s">
        <v>1483</v>
      </c>
      <c r="B16" s="1076">
        <v>2014</v>
      </c>
      <c r="E16" s="1700" t="s">
        <v>1484</v>
      </c>
      <c r="G16" s="1077" t="s">
        <v>1485</v>
      </c>
      <c r="H16" s="1077" t="s">
        <v>1486</v>
      </c>
      <c r="I16" s="1079" t="s">
        <v>1487</v>
      </c>
      <c r="J16" s="1090" t="s">
        <v>581</v>
      </c>
      <c r="N16" s="1159" t="s">
        <v>1488</v>
      </c>
      <c r="AW16" s="1121" t="s">
        <v>151</v>
      </c>
      <c r="AX16" s="1121" t="s">
        <v>151</v>
      </c>
      <c r="AZ16" s="1121" t="s">
        <v>1414</v>
      </c>
      <c r="BB16" s="1121" t="s">
        <v>1489</v>
      </c>
      <c r="BC16" s="1121" t="s">
        <v>1464</v>
      </c>
      <c r="BE16" s="1121">
        <v>2014</v>
      </c>
      <c r="BH16" s="1069" t="s">
        <v>1419</v>
      </c>
      <c r="BJ16" s="1218" t="s">
        <v>1490</v>
      </c>
      <c r="BL16" s="1218" t="s">
        <v>1490</v>
      </c>
      <c r="BN16" s="1069" t="s">
        <v>1491</v>
      </c>
      <c r="BR16" s="1071"/>
      <c r="BS16" s="1432"/>
      <c r="BT16" s="1071"/>
      <c r="BU16" s="1071"/>
      <c r="BV16" s="1071"/>
      <c r="BW16" s="1695"/>
      <c r="BX16" s="1691"/>
    </row>
    <row customHeight="1" ht="21">
      <c r="A17" s="1075" t="s">
        <v>1492</v>
      </c>
      <c r="B17" s="1076">
        <v>2015</v>
      </c>
      <c r="G17" s="1077" t="s">
        <v>1439</v>
      </c>
      <c r="H17" s="1077" t="s">
        <v>1439</v>
      </c>
      <c r="I17" s="1077" t="s">
        <v>1493</v>
      </c>
      <c r="N17" s="1159" t="s">
        <v>1494</v>
      </c>
      <c r="X17" s="1088"/>
      <c r="AW17" s="1121" t="s">
        <v>1487</v>
      </c>
      <c r="AX17" s="1121" t="s">
        <v>1487</v>
      </c>
      <c r="AZ17" s="1121" t="s">
        <v>1495</v>
      </c>
      <c r="BB17" s="1121" t="s">
        <v>1496</v>
      </c>
      <c r="BC17" s="1121" t="s">
        <v>1347</v>
      </c>
      <c r="BE17" s="1121">
        <v>2015</v>
      </c>
      <c r="BH17" s="1069" t="s">
        <v>1435</v>
      </c>
      <c r="BJ17" s="1218" t="s">
        <v>1497</v>
      </c>
      <c r="BL17" s="1218" t="s">
        <v>1497</v>
      </c>
      <c r="BN17" s="1069" t="s">
        <v>1498</v>
      </c>
      <c r="BR17" s="1068" t="s">
        <v>1292</v>
      </c>
      <c r="BS17" s="1429"/>
      <c r="BU17" s="1068" t="s">
        <v>1499</v>
      </c>
      <c r="BV17" s="1071"/>
      <c r="BW17" s="1691"/>
      <c r="BX17" s="1693" t="s">
        <v>1500</v>
      </c>
      <c r="CA17" s="1068" t="s">
        <v>1501</v>
      </c>
      <c r="CD17" s="1068" t="s">
        <v>1502</v>
      </c>
    </row>
    <row customHeight="1" ht="21">
      <c r="A18" s="1075" t="s">
        <v>1503</v>
      </c>
      <c r="B18" s="1076">
        <v>2016</v>
      </c>
      <c r="E18" s="2006" t="s">
        <v>1504</v>
      </c>
      <c r="I18" s="1077" t="s">
        <v>1505</v>
      </c>
      <c r="N18" s="1159" t="s">
        <v>1506</v>
      </c>
      <c r="X18" s="1088"/>
      <c r="AW18" s="1121" t="s">
        <v>1493</v>
      </c>
      <c r="AX18" s="1121" t="s">
        <v>1493</v>
      </c>
      <c r="BB18" s="1121" t="s">
        <v>1507</v>
      </c>
      <c r="BC18" s="1121" t="s">
        <v>1347</v>
      </c>
      <c r="BE18" s="1121">
        <v>2016</v>
      </c>
      <c r="BH18" s="1069" t="s">
        <v>1449</v>
      </c>
      <c r="BJ18" s="1218" t="s">
        <v>1508</v>
      </c>
      <c r="BL18" s="1218" t="s">
        <v>1508</v>
      </c>
      <c r="BN18" s="1069" t="s">
        <v>1509</v>
      </c>
      <c r="BQ18" s="1433" t="s">
        <v>1321</v>
      </c>
      <c r="BR18" s="1160" t="s">
        <v>1322</v>
      </c>
      <c r="BS18" s="275"/>
      <c r="BT18" s="1433" t="s">
        <v>1510</v>
      </c>
      <c r="BU18" s="1160" t="s">
        <v>1511</v>
      </c>
      <c r="BV18" s="1071"/>
      <c r="BW18" s="1698" t="s">
        <v>1512</v>
      </c>
      <c r="BX18" s="1692" t="s">
        <v>1513</v>
      </c>
      <c r="BZ18" s="1433" t="s">
        <v>1514</v>
      </c>
      <c r="CA18" s="1160" t="s">
        <v>1515</v>
      </c>
      <c r="CC18" s="1433" t="s">
        <v>1516</v>
      </c>
      <c r="CD18" s="1160" t="s">
        <v>1517</v>
      </c>
    </row>
    <row customHeight="1" ht="21">
      <c r="A19" s="1871" t="s">
        <v>1518</v>
      </c>
      <c r="B19" s="1076">
        <v>2017</v>
      </c>
      <c r="E19" s="1075" t="s">
        <v>163</v>
      </c>
      <c r="I19" s="1077" t="s">
        <v>1519</v>
      </c>
      <c r="N19" s="1159" t="s">
        <v>1520</v>
      </c>
      <c r="X19" s="1088"/>
      <c r="AW19" s="1121" t="s">
        <v>1505</v>
      </c>
      <c r="AX19" s="1121" t="s">
        <v>1505</v>
      </c>
      <c r="AZ19" s="1068" t="s">
        <v>1521</v>
      </c>
      <c r="BB19" s="1121" t="s">
        <v>1522</v>
      </c>
      <c r="BC19" s="1121" t="s">
        <v>1347</v>
      </c>
      <c r="BE19" s="1121">
        <v>2017</v>
      </c>
      <c r="BH19" s="1069" t="s">
        <v>1523</v>
      </c>
      <c r="BJ19" s="1218" t="s">
        <v>1524</v>
      </c>
      <c r="BL19" s="1218" t="s">
        <v>1524</v>
      </c>
      <c r="BQ19" s="1282">
        <v>4190064</v>
      </c>
      <c r="BR19" s="1069" t="s">
        <v>1525</v>
      </c>
      <c r="BS19" s="1430"/>
      <c r="BT19" s="1282">
        <v>4189671</v>
      </c>
      <c r="BU19" s="1069" t="s">
        <v>1526</v>
      </c>
      <c r="BV19" s="1071"/>
      <c r="BW19" s="1696">
        <v>4189706</v>
      </c>
      <c r="BX19" s="1694" t="s">
        <v>1527</v>
      </c>
      <c r="BZ19" s="1282">
        <v>4189714</v>
      </c>
      <c r="CA19" s="1069" t="s">
        <v>1528</v>
      </c>
      <c r="CC19" s="1282">
        <v>4189708</v>
      </c>
      <c r="CD19" s="1069" t="s">
        <v>1529</v>
      </c>
    </row>
    <row customHeight="1" ht="21">
      <c r="A20" s="1075" t="s">
        <v>1530</v>
      </c>
      <c r="B20" s="1076">
        <v>2018</v>
      </c>
      <c r="E20" s="1075" t="s">
        <v>1282</v>
      </c>
      <c r="I20" s="1077" t="s">
        <v>1531</v>
      </c>
      <c r="N20" s="1159" t="s">
        <v>1532</v>
      </c>
      <c r="AW20" s="1121" t="s">
        <v>1519</v>
      </c>
      <c r="AX20" s="1121" t="s">
        <v>1519</v>
      </c>
      <c r="AZ20" s="1121" t="s">
        <v>1533</v>
      </c>
      <c r="BB20" s="1121" t="s">
        <v>1534</v>
      </c>
      <c r="BC20" s="1121" t="s">
        <v>1464</v>
      </c>
      <c r="BE20" s="1121">
        <v>2018</v>
      </c>
      <c r="BH20" s="1069" t="s">
        <v>1460</v>
      </c>
      <c r="BJ20" s="1069" t="s">
        <v>1387</v>
      </c>
      <c r="BL20" s="1069" t="s">
        <v>1387</v>
      </c>
      <c r="BQ20" s="1282">
        <v>4190065</v>
      </c>
      <c r="BR20" s="1069" t="s">
        <v>1535</v>
      </c>
      <c r="BS20" s="1430"/>
      <c r="BT20" s="1282">
        <v>4189672</v>
      </c>
      <c r="BU20" s="1069" t="s">
        <v>1536</v>
      </c>
      <c r="BV20" s="1071"/>
      <c r="BW20" s="1696">
        <v>4189705</v>
      </c>
      <c r="BX20" s="1694" t="s">
        <v>1537</v>
      </c>
      <c r="BZ20" s="1282">
        <v>4189713</v>
      </c>
      <c r="CA20" s="1069" t="s">
        <v>1537</v>
      </c>
      <c r="CC20" s="1282">
        <v>4189709</v>
      </c>
      <c r="CD20" s="1069" t="s">
        <v>1538</v>
      </c>
    </row>
    <row customHeight="1" ht="21">
      <c r="A21" s="1075" t="s">
        <v>1539</v>
      </c>
      <c r="B21" s="1076">
        <v>2019</v>
      </c>
      <c r="I21" s="1077" t="s">
        <v>1540</v>
      </c>
      <c r="N21" s="1159" t="s">
        <v>1541</v>
      </c>
      <c r="AW21" s="1121" t="s">
        <v>1531</v>
      </c>
      <c r="AX21" s="1121" t="s">
        <v>1531</v>
      </c>
      <c r="AZ21" s="1121" t="s">
        <v>1542</v>
      </c>
      <c r="BB21" s="1121" t="s">
        <v>1543</v>
      </c>
      <c r="BC21" s="1121" t="s">
        <v>1347</v>
      </c>
      <c r="BE21" s="1121">
        <v>2019</v>
      </c>
      <c r="BH21" s="1069" t="s">
        <v>1467</v>
      </c>
      <c r="BJ21" s="1069" t="s">
        <v>1403</v>
      </c>
      <c r="BL21" s="1069" t="s">
        <v>1403</v>
      </c>
      <c r="BQ21" s="1282">
        <v>4190066</v>
      </c>
      <c r="BR21" s="1069" t="s">
        <v>1544</v>
      </c>
      <c r="BS21" s="1430"/>
      <c r="BT21" s="1282">
        <v>4189673</v>
      </c>
      <c r="BU21" s="1069" t="s">
        <v>1545</v>
      </c>
      <c r="BV21" s="1071"/>
      <c r="BW21" s="1696">
        <v>4189707</v>
      </c>
      <c r="BX21" s="1694" t="s">
        <v>1546</v>
      </c>
      <c r="BZ21" s="1282">
        <v>4189712</v>
      </c>
      <c r="CA21" s="1069" t="s">
        <v>1547</v>
      </c>
      <c r="CC21" s="1282">
        <v>4189710</v>
      </c>
      <c r="CD21" s="1069" t="s">
        <v>1548</v>
      </c>
    </row>
    <row customHeight="1" ht="21">
      <c r="A22" s="1075" t="s">
        <v>1549</v>
      </c>
      <c r="B22" s="1076">
        <v>2020</v>
      </c>
      <c r="N22" s="1159" t="s">
        <v>1550</v>
      </c>
      <c r="AW22" s="1121" t="s">
        <v>1540</v>
      </c>
      <c r="AX22" s="1121" t="s">
        <v>1540</v>
      </c>
      <c r="AZ22" s="1121" t="s">
        <v>1551</v>
      </c>
      <c r="BB22" s="1121" t="s">
        <v>1552</v>
      </c>
      <c r="BC22" s="1121" t="s">
        <v>1347</v>
      </c>
      <c r="BE22" s="1121">
        <v>2020</v>
      </c>
      <c r="BH22" s="1069" t="s">
        <v>1474</v>
      </c>
      <c r="BJ22" s="1069" t="s">
        <v>1419</v>
      </c>
      <c r="BL22" s="1069" t="s">
        <v>1419</v>
      </c>
      <c r="BQ22" s="1282">
        <v>4190067</v>
      </c>
      <c r="BR22" s="1069" t="s">
        <v>1553</v>
      </c>
      <c r="BS22" s="1430"/>
      <c r="BT22" s="1282">
        <v>4189674</v>
      </c>
      <c r="BU22" s="1069" t="s">
        <v>1554</v>
      </c>
      <c r="BV22" s="1071"/>
      <c r="BW22" s="1071"/>
      <c r="CC22" s="1282">
        <v>4189711</v>
      </c>
      <c r="CD22" s="1069" t="s">
        <v>302</v>
      </c>
    </row>
    <row customHeight="1" ht="21">
      <c r="A23" s="1075" t="s">
        <v>1555</v>
      </c>
      <c r="B23" s="1076">
        <v>2021</v>
      </c>
      <c r="AW23" s="1121" t="s">
        <v>1556</v>
      </c>
      <c r="AX23" s="1121" t="s">
        <v>1556</v>
      </c>
      <c r="AZ23" s="1121" t="s">
        <v>1557</v>
      </c>
      <c r="BB23" s="1121" t="s">
        <v>1558</v>
      </c>
      <c r="BC23" s="1121" t="s">
        <v>1261</v>
      </c>
      <c r="BE23" s="1121">
        <v>2021</v>
      </c>
      <c r="BH23" s="1069" t="s">
        <v>1482</v>
      </c>
      <c r="BJ23" s="1069" t="s">
        <v>1435</v>
      </c>
      <c r="BL23" s="1069" t="s">
        <v>1435</v>
      </c>
      <c r="BQ23" s="1282">
        <v>4190068</v>
      </c>
      <c r="BR23" s="1069" t="s">
        <v>1559</v>
      </c>
      <c r="BS23" s="1430"/>
      <c r="BT23" s="1282">
        <v>4189675</v>
      </c>
      <c r="BU23" s="1069" t="s">
        <v>1560</v>
      </c>
      <c r="BV23" s="1071"/>
      <c r="BW23" s="1071"/>
      <c r="CC23" s="1282">
        <v>5110778</v>
      </c>
      <c r="CD23" s="1069" t="s">
        <v>1561</v>
      </c>
    </row>
    <row customHeight="1" ht="21">
      <c r="A24" s="1075" t="s">
        <v>1562</v>
      </c>
      <c r="B24" s="1076">
        <v>2022</v>
      </c>
      <c r="AW24" s="1121" t="s">
        <v>1563</v>
      </c>
      <c r="AX24" s="1121" t="s">
        <v>1563</v>
      </c>
      <c r="AZ24" s="1121" t="s">
        <v>1564</v>
      </c>
      <c r="BB24" s="1121" t="s">
        <v>1565</v>
      </c>
      <c r="BC24" s="1121" t="s">
        <v>1566</v>
      </c>
      <c r="BE24" s="1121">
        <v>2022</v>
      </c>
      <c r="BH24" s="1069" t="s">
        <v>1491</v>
      </c>
      <c r="BJ24" s="1069" t="s">
        <v>1449</v>
      </c>
      <c r="BL24" s="1069" t="s">
        <v>1449</v>
      </c>
      <c r="BQ24" s="1282">
        <v>4190069</v>
      </c>
      <c r="BR24" s="1069" t="s">
        <v>1567</v>
      </c>
      <c r="BS24" s="1430"/>
      <c r="BT24" s="1282">
        <v>4189676</v>
      </c>
      <c r="BU24" s="1069" t="s">
        <v>1568</v>
      </c>
      <c r="BV24" s="1071"/>
      <c r="BW24" s="1071"/>
      <c r="CC24" s="1282">
        <v>25575374</v>
      </c>
      <c r="CD24" s="1069" t="s">
        <v>1569</v>
      </c>
    </row>
    <row customHeight="1" ht="11.25">
      <c r="A25" s="1075" t="s">
        <v>1570</v>
      </c>
      <c r="B25" s="1076">
        <v>2023</v>
      </c>
      <c r="AW25" s="1121" t="s">
        <v>1571</v>
      </c>
      <c r="AX25" s="1121" t="s">
        <v>1571</v>
      </c>
      <c r="AZ25" s="1121" t="s">
        <v>1572</v>
      </c>
      <c r="BB25" s="1121" t="s">
        <v>1573</v>
      </c>
      <c r="BC25" s="1121" t="s">
        <v>1566</v>
      </c>
      <c r="BE25" s="1121">
        <v>2023</v>
      </c>
      <c r="BH25" s="1069" t="s">
        <v>1498</v>
      </c>
      <c r="BJ25" s="1069" t="s">
        <v>1523</v>
      </c>
      <c r="BL25" s="1069" t="s">
        <v>1523</v>
      </c>
      <c r="BQ25" s="1282">
        <v>4190070</v>
      </c>
      <c r="BR25" s="1069" t="s">
        <v>1574</v>
      </c>
      <c r="BS25" s="1430"/>
      <c r="BT25" s="1282">
        <v>4189677</v>
      </c>
      <c r="BU25" s="1069" t="s">
        <v>1575</v>
      </c>
      <c r="BV25" s="1071"/>
      <c r="BW25" s="1071"/>
    </row>
    <row customHeight="1" ht="11.25">
      <c r="A26" s="1075" t="s">
        <v>1576</v>
      </c>
      <c r="B26" s="1076">
        <v>2024</v>
      </c>
      <c r="J26" s="1732" t="s">
        <v>1577</v>
      </c>
      <c r="AX26" s="1121" t="s">
        <v>1578</v>
      </c>
      <c r="AZ26" s="1121" t="s">
        <v>1442</v>
      </c>
      <c r="BB26" s="1121" t="s">
        <v>1579</v>
      </c>
      <c r="BC26" s="1121" t="s">
        <v>1566</v>
      </c>
      <c r="BE26" s="1121">
        <v>2024</v>
      </c>
      <c r="BH26" s="1069" t="s">
        <v>1509</v>
      </c>
      <c r="BJ26" s="1069" t="s">
        <v>1460</v>
      </c>
      <c r="BL26" s="1069" t="s">
        <v>1460</v>
      </c>
      <c r="BQ26" s="1282">
        <v>4190071</v>
      </c>
      <c r="BR26" s="1069" t="s">
        <v>1580</v>
      </c>
      <c r="BS26" s="1430"/>
      <c r="BV26" s="1071"/>
      <c r="BW26" s="1071"/>
    </row>
    <row customHeight="1" ht="11.25">
      <c r="A27" s="1075" t="s">
        <v>1581</v>
      </c>
      <c r="B27" s="1076">
        <v>2025</v>
      </c>
      <c r="J27" s="177" t="s">
        <v>252</v>
      </c>
      <c r="AX27" s="1121" t="s">
        <v>1582</v>
      </c>
      <c r="BB27" s="1121" t="s">
        <v>1583</v>
      </c>
      <c r="BC27" s="1121" t="s">
        <v>1566</v>
      </c>
      <c r="BE27" s="1121">
        <v>2025</v>
      </c>
      <c r="BH27" s="1071" t="s">
        <v>28</v>
      </c>
      <c r="BJ27" s="1069" t="s">
        <v>1467</v>
      </c>
      <c r="BL27" s="1069" t="s">
        <v>1467</v>
      </c>
      <c r="BN27" s="1071" t="s">
        <v>28</v>
      </c>
      <c r="BQ27" s="1282">
        <v>4190072</v>
      </c>
      <c r="BR27" s="1069" t="s">
        <v>1584</v>
      </c>
      <c r="BS27" s="1430"/>
      <c r="BV27" s="1071"/>
      <c r="BW27" s="1071"/>
    </row>
    <row customHeight="1" ht="11.25">
      <c r="A28" s="1075" t="s">
        <v>1585</v>
      </c>
      <c r="D28" s="1102"/>
      <c r="E28" s="1103"/>
      <c r="F28" s="1103"/>
      <c r="H28" s="1104" t="s">
        <v>1586</v>
      </c>
      <c r="AX28" s="1121" t="s">
        <v>1587</v>
      </c>
      <c r="AZ28" s="1068" t="s">
        <v>1588</v>
      </c>
      <c r="BB28" s="1121" t="s">
        <v>1589</v>
      </c>
      <c r="BC28" s="1121" t="s">
        <v>1590</v>
      </c>
      <c r="BE28" s="1121">
        <v>2026</v>
      </c>
      <c r="BH28" s="1071" t="s">
        <v>28</v>
      </c>
      <c r="BJ28" s="1069" t="s">
        <v>1474</v>
      </c>
      <c r="BL28" s="1069" t="s">
        <v>1474</v>
      </c>
      <c r="BN28" s="1071" t="s">
        <v>28</v>
      </c>
      <c r="BQ28" s="1282">
        <v>4190073</v>
      </c>
      <c r="BR28" s="1069" t="s">
        <v>1591</v>
      </c>
      <c r="BS28" s="1430"/>
      <c r="BV28" s="1071"/>
      <c r="BW28" s="1071"/>
    </row>
    <row customHeight="1" ht="11.25">
      <c r="A29" s="1075" t="s">
        <v>1592</v>
      </c>
      <c r="D29" s="1105" t="s">
        <v>1593</v>
      </c>
      <c r="E29" s="1106" t="str">
        <f>IF(TEMPLATE_GROUP="","",INDEX(StartDateList,MATCH(TEMPLATE_GROUP,CodeTemplateList,0),1))</f>
        <v>01.01.2025</v>
      </c>
      <c r="F29" s="1106" t="str">
        <f>IF(TEMPLATE_GROUP="","",INDEX(EndDateList,MATCH(TEMPLATE_GROUP,CodeTemplateList,0),1))</f>
        <v>31.12.2025</v>
      </c>
      <c r="H29" s="1107" t="s">
        <v>1594</v>
      </c>
      <c r="AX29" s="1121" t="s">
        <v>1595</v>
      </c>
      <c r="AZ29" s="1121" t="s">
        <v>1246</v>
      </c>
      <c r="BB29" s="1121" t="s">
        <v>1442</v>
      </c>
      <c r="BC29" s="1092"/>
      <c r="BE29" s="1121">
        <v>2027</v>
      </c>
      <c r="BJ29" s="1069" t="s">
        <v>1482</v>
      </c>
      <c r="BL29" s="1069" t="s">
        <v>1482</v>
      </c>
    </row>
    <row customHeight="1" ht="11.25">
      <c r="A30" s="1075" t="s">
        <v>1596</v>
      </c>
      <c r="D30" s="1108"/>
      <c r="E30" s="1109"/>
      <c r="F30" s="1109"/>
      <c r="AX30" s="1121" t="s">
        <v>1597</v>
      </c>
      <c r="AZ30" s="1121" t="s">
        <v>502</v>
      </c>
      <c r="BE30" s="1121">
        <v>2028</v>
      </c>
      <c r="BJ30" s="1069" t="s">
        <v>1598</v>
      </c>
      <c r="BL30" s="1069" t="s">
        <v>1598</v>
      </c>
    </row>
    <row customHeight="1" ht="12.75">
      <c r="A31" s="1075" t="s">
        <v>1599</v>
      </c>
      <c r="D31" s="1102"/>
      <c r="E31" s="1103"/>
      <c r="F31" s="1103"/>
      <c r="H31" s="1110"/>
      <c r="AX31" s="1121" t="s">
        <v>1600</v>
      </c>
      <c r="AZ31" s="1121" t="s">
        <v>505</v>
      </c>
      <c r="BE31" s="1121">
        <v>2029</v>
      </c>
      <c r="BJ31" s="1069" t="s">
        <v>1601</v>
      </c>
      <c r="BL31" s="1069" t="s">
        <v>1601</v>
      </c>
    </row>
    <row customHeight="1" ht="11.25">
      <c r="A32" s="1075" t="s">
        <v>1602</v>
      </c>
      <c r="D32" s="1105" t="s">
        <v>1603</v>
      </c>
      <c r="E32" s="1106" t="str">
        <f>IF(TEMPLATE_GROUP="","",INDEX(StartDateList,MATCH(TEMPLATE_GROUP,CodeTemplateList,0),1))</f>
        <v>01.01.2025</v>
      </c>
      <c r="F32" s="1106" t="str">
        <f>IF(TEMPLATE_GROUP="","",INDEX(EndDateList,MATCH(TEMPLATE_GROUP,CodeTemplateList,0),1))</f>
        <v>31.12.2025</v>
      </c>
      <c r="H32" s="1111" t="s">
        <v>1604</v>
      </c>
      <c r="O32" s="1075" t="s">
        <v>1244</v>
      </c>
      <c r="AX32" s="1121" t="s">
        <v>1605</v>
      </c>
      <c r="AZ32" s="1121" t="s">
        <v>504</v>
      </c>
      <c r="BE32" s="1121">
        <v>2030</v>
      </c>
      <c r="BJ32" s="1069" t="s">
        <v>1491</v>
      </c>
      <c r="BL32" s="1069" t="s">
        <v>1491</v>
      </c>
    </row>
    <row customHeight="1" ht="11.25">
      <c r="A33" s="1075" t="s">
        <v>1606</v>
      </c>
      <c r="O33" s="1075" t="s">
        <v>1269</v>
      </c>
      <c r="AX33" s="1121" t="s">
        <v>1607</v>
      </c>
      <c r="AZ33" s="1121" t="s">
        <v>1245</v>
      </c>
      <c r="BE33" s="1121">
        <v>2031</v>
      </c>
      <c r="BJ33" s="1069" t="s">
        <v>1498</v>
      </c>
      <c r="BL33" s="1069" t="s">
        <v>1498</v>
      </c>
    </row>
    <row customHeight="1" ht="11.25">
      <c r="A34" s="1075" t="s">
        <v>1608</v>
      </c>
      <c r="O34" s="1075" t="s">
        <v>1303</v>
      </c>
      <c r="AX34" s="1121" t="s">
        <v>1609</v>
      </c>
      <c r="BE34" s="1121">
        <v>2032</v>
      </c>
      <c r="BJ34" s="1069" t="s">
        <v>1509</v>
      </c>
      <c r="BL34" s="1069" t="s">
        <v>1509</v>
      </c>
    </row>
    <row customHeight="1" ht="11.25">
      <c r="A35" s="1075" t="s">
        <v>1610</v>
      </c>
      <c r="O35" s="1075" t="s">
        <v>1335</v>
      </c>
      <c r="AX35" s="1121" t="s">
        <v>1611</v>
      </c>
      <c r="AZ35" s="1068" t="s">
        <v>1612</v>
      </c>
      <c r="BE35" s="1121">
        <v>2033</v>
      </c>
      <c r="BL35" s="1069" t="s">
        <v>1613</v>
      </c>
    </row>
    <row customHeight="1" ht="11.25">
      <c r="A36" s="1871" t="s">
        <v>1614</v>
      </c>
      <c r="D36" s="1112" t="s">
        <v>1615</v>
      </c>
      <c r="E36" s="1113" t="s">
        <v>878</v>
      </c>
      <c r="F36" s="1114" t="str">
        <f>INDEX(E37:E41,MATCH(TEMPLATE_SPHERE,F37:F41,0))</f>
        <v>холодного водоснабжения</v>
      </c>
      <c r="G36" s="1114" t="str">
        <f>INDEX(G37:G41,MATCH(TEMPLATE_SPHERE,F37:F41,0))</f>
        <v>холодное водоснабжение</v>
      </c>
      <c r="O36" s="1075" t="s">
        <v>1358</v>
      </c>
      <c r="AX36" s="1121" t="s">
        <v>1616</v>
      </c>
      <c r="AZ36" s="1121" t="s">
        <v>1245</v>
      </c>
      <c r="BE36" s="1121">
        <v>2034</v>
      </c>
      <c r="BL36" s="1069" t="s">
        <v>1617</v>
      </c>
    </row>
    <row customHeight="1" ht="11.25">
      <c r="A37" s="1075" t="s">
        <v>1618</v>
      </c>
      <c r="E37" s="408" t="s">
        <v>1619</v>
      </c>
      <c r="F37" s="1115" t="s">
        <v>832</v>
      </c>
      <c r="G37" s="408" t="s">
        <v>1620</v>
      </c>
      <c r="O37" s="1075" t="s">
        <v>1377</v>
      </c>
      <c r="AX37" s="1121" t="s">
        <v>1621</v>
      </c>
      <c r="AZ37" s="1121" t="s">
        <v>1271</v>
      </c>
      <c r="BE37" s="1121">
        <v>2035</v>
      </c>
    </row>
    <row customHeight="1" ht="11.25">
      <c r="A38" s="1075" t="s">
        <v>1622</v>
      </c>
      <c r="E38" s="408" t="s">
        <v>1623</v>
      </c>
      <c r="F38" s="1116" t="s">
        <v>878</v>
      </c>
      <c r="G38" s="408" t="s">
        <v>1624</v>
      </c>
      <c r="O38" s="1075" t="s">
        <v>1394</v>
      </c>
      <c r="AX38" s="1121" t="s">
        <v>1625</v>
      </c>
      <c r="AZ38" s="1121" t="s">
        <v>1304</v>
      </c>
      <c r="BE38" s="1121">
        <v>2036</v>
      </c>
      <c r="BH38" s="1068" t="s">
        <v>1626</v>
      </c>
      <c r="BJ38" s="1068" t="s">
        <v>1627</v>
      </c>
      <c r="BL38" s="1068" t="s">
        <v>1628</v>
      </c>
      <c r="BN38" s="1068" t="s">
        <v>1629</v>
      </c>
    </row>
    <row customHeight="1" ht="11.25">
      <c r="A39" s="1075" t="s">
        <v>1630</v>
      </c>
      <c r="E39" s="408" t="s">
        <v>1631</v>
      </c>
      <c r="F39" s="1116" t="s">
        <v>931</v>
      </c>
      <c r="G39" s="408" t="s">
        <v>1632</v>
      </c>
      <c r="O39" s="1075" t="s">
        <v>1410</v>
      </c>
      <c r="AX39" s="1121" t="s">
        <v>1633</v>
      </c>
      <c r="AZ39" s="1121" t="s">
        <v>1336</v>
      </c>
      <c r="BE39" s="1121">
        <v>2037</v>
      </c>
      <c r="BH39" s="1069" t="s">
        <v>1634</v>
      </c>
      <c r="BJ39" s="1218" t="s">
        <v>1634</v>
      </c>
      <c r="BL39" s="1218" t="s">
        <v>1634</v>
      </c>
      <c r="BN39" s="1069" t="s">
        <v>1635</v>
      </c>
    </row>
    <row customHeight="1" ht="11.25">
      <c r="A40" s="1075" t="s">
        <v>1636</v>
      </c>
      <c r="E40" s="408" t="s">
        <v>1637</v>
      </c>
      <c r="F40" s="1116" t="s">
        <v>918</v>
      </c>
      <c r="G40" s="408" t="s">
        <v>1638</v>
      </c>
      <c r="O40" s="1075" t="s">
        <v>1426</v>
      </c>
      <c r="AX40" s="1121" t="s">
        <v>1639</v>
      </c>
      <c r="BE40" s="1121">
        <v>2038</v>
      </c>
      <c r="BH40" s="1069" t="s">
        <v>1640</v>
      </c>
      <c r="BJ40" s="1218" t="s">
        <v>1051</v>
      </c>
      <c r="BL40" s="1218" t="s">
        <v>1051</v>
      </c>
      <c r="BN40" s="1069" t="s">
        <v>1085</v>
      </c>
    </row>
    <row customHeight="1" ht="11.25">
      <c r="A41" s="1075" t="s">
        <v>1641</v>
      </c>
      <c r="E41" s="408" t="s">
        <v>1642</v>
      </c>
      <c r="F41" s="1116" t="s">
        <v>1643</v>
      </c>
      <c r="G41" s="408" t="s">
        <v>1642</v>
      </c>
      <c r="O41" s="1075" t="s">
        <v>1442</v>
      </c>
      <c r="AX41" s="1121" t="s">
        <v>1644</v>
      </c>
      <c r="AZ41" s="1068" t="s">
        <v>1645</v>
      </c>
      <c r="BE41" s="1121">
        <v>2039</v>
      </c>
      <c r="BH41" s="1069" t="s">
        <v>1646</v>
      </c>
      <c r="BJ41" s="1218" t="s">
        <v>1047</v>
      </c>
      <c r="BL41" s="1218" t="s">
        <v>1047</v>
      </c>
      <c r="BN41" s="1069" t="s">
        <v>1072</v>
      </c>
    </row>
    <row customHeight="1" ht="11.25">
      <c r="A42" s="1075" t="s">
        <v>1647</v>
      </c>
      <c r="AX42" s="1121" t="s">
        <v>1648</v>
      </c>
      <c r="AZ42" s="1121" t="s">
        <v>1244</v>
      </c>
      <c r="BE42" s="1121">
        <v>2040</v>
      </c>
      <c r="BH42" s="1069" t="s">
        <v>1069</v>
      </c>
      <c r="BJ42" s="1218" t="s">
        <v>1049</v>
      </c>
      <c r="BL42" s="1218" t="s">
        <v>1049</v>
      </c>
      <c r="BN42" s="1069" t="s">
        <v>1649</v>
      </c>
    </row>
    <row customHeight="1" ht="11.25">
      <c r="A43" s="1075" t="s">
        <v>1650</v>
      </c>
      <c r="AX43" s="1121" t="s">
        <v>1651</v>
      </c>
      <c r="AZ43" s="1121" t="s">
        <v>1269</v>
      </c>
      <c r="BE43" s="1121">
        <v>2041</v>
      </c>
      <c r="BH43" s="1069" t="s">
        <v>1652</v>
      </c>
      <c r="BJ43" s="1218" t="s">
        <v>1646</v>
      </c>
      <c r="BL43" s="1218" t="s">
        <v>1646</v>
      </c>
      <c r="BN43" s="1069" t="s">
        <v>1653</v>
      </c>
    </row>
    <row customHeight="1" ht="11.25">
      <c r="A44" s="1075" t="s">
        <v>1654</v>
      </c>
      <c r="G44" s="1095">
        <f>YEAR(TODAY())</f>
        <v>2024</v>
      </c>
      <c r="I44" s="800" t="s">
        <v>1655</v>
      </c>
      <c r="J44" s="1090" t="s">
        <v>1656</v>
      </c>
      <c r="K44" s="1090" t="s">
        <v>1657</v>
      </c>
      <c r="AX44" s="1121" t="s">
        <v>1658</v>
      </c>
      <c r="AZ44" s="1121" t="s">
        <v>1303</v>
      </c>
      <c r="BE44" s="1121">
        <v>2042</v>
      </c>
      <c r="BH44" s="1069" t="s">
        <v>1659</v>
      </c>
      <c r="BJ44" s="1218" t="s">
        <v>1069</v>
      </c>
      <c r="BL44" s="1218" t="s">
        <v>1069</v>
      </c>
      <c r="BN44" s="1069" t="s">
        <v>1660</v>
      </c>
    </row>
    <row customHeight="1" ht="11.25">
      <c r="A45" s="1075" t="s">
        <v>1661</v>
      </c>
      <c r="D45" s="1112" t="s">
        <v>1662</v>
      </c>
      <c r="E45" s="1113" t="s">
        <v>1663</v>
      </c>
      <c r="F45" s="798" t="s">
        <v>1664</v>
      </c>
      <c r="G45" s="797" t="s">
        <v>1665</v>
      </c>
      <c r="H45" s="800" t="s">
        <v>1666</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1667</v>
      </c>
      <c r="AZ45" s="1121" t="s">
        <v>1335</v>
      </c>
      <c r="BE45" s="1121">
        <v>2043</v>
      </c>
      <c r="BH45" s="1069" t="s">
        <v>1668</v>
      </c>
      <c r="BJ45" s="1218" t="s">
        <v>1063</v>
      </c>
      <c r="BL45" s="1218" t="s">
        <v>1063</v>
      </c>
      <c r="BN45" s="1069" t="s">
        <v>1669</v>
      </c>
    </row>
    <row customHeight="1" ht="11.25">
      <c r="A46" s="1075" t="s">
        <v>1670</v>
      </c>
      <c r="E46" s="408" t="s">
        <v>26</v>
      </c>
      <c r="F46" s="1115" t="s">
        <v>1671</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1672</v>
      </c>
      <c r="AZ46" s="1121" t="s">
        <v>1358</v>
      </c>
      <c r="BE46" s="1121">
        <v>2044</v>
      </c>
      <c r="BH46" s="1069" t="s">
        <v>1072</v>
      </c>
      <c r="BJ46" s="1218" t="s">
        <v>1053</v>
      </c>
      <c r="BL46" s="1218" t="s">
        <v>1053</v>
      </c>
      <c r="BN46" s="1069" t="s">
        <v>1673</v>
      </c>
    </row>
    <row customHeight="1" ht="11.25">
      <c r="A47" s="1075" t="s">
        <v>1674</v>
      </c>
      <c r="E47" s="408" t="s">
        <v>33</v>
      </c>
      <c r="F47" s="1116" t="s">
        <v>1675</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1676</v>
      </c>
      <c r="AZ47" s="1121" t="s">
        <v>1377</v>
      </c>
      <c r="BE47" s="1121">
        <v>2045</v>
      </c>
      <c r="BH47" s="1069" t="s">
        <v>1649</v>
      </c>
      <c r="BJ47" s="1218" t="s">
        <v>1055</v>
      </c>
      <c r="BL47" s="1218" t="s">
        <v>1055</v>
      </c>
      <c r="BN47" s="1069" t="s">
        <v>1677</v>
      </c>
    </row>
    <row customHeight="1" ht="11.25">
      <c r="A48" s="1075" t="s">
        <v>1678</v>
      </c>
      <c r="E48" s="408" t="s">
        <v>1679</v>
      </c>
      <c r="F48" s="1116" t="s">
        <v>1680</v>
      </c>
      <c r="G48" s="1117" t="str">
        <f>_xlfn.IFERROR(IF(f_year="","01.01."&amp;CURRENT_YEAR,"01.01."&amp;f_year),"01.01."&amp;CURRENT_YEAR)</f>
        <v>01.01.2024</v>
      </c>
      <c r="H48" s="1117" t="str">
        <f>_xlfn.IFERROR(IF(f_year="","31.12."&amp;CURRENT_YEAR,"31.12."&amp;f_year),"31.12."&amp;CURRENT_YEAR)</f>
        <v>31.12.2024</v>
      </c>
      <c r="I48" s="1743">
        <f>IF(f_year="",TRUE,FALSE)</f>
        <v>1</v>
      </c>
      <c r="J48" s="1746" t="s">
        <v>1681</v>
      </c>
      <c r="K48" s="1747"/>
      <c r="AX48" s="1121" t="s">
        <v>1682</v>
      </c>
      <c r="AZ48" s="1121" t="s">
        <v>1394</v>
      </c>
      <c r="BE48" s="1121">
        <v>2046</v>
      </c>
      <c r="BH48" s="1069" t="s">
        <v>1653</v>
      </c>
      <c r="BJ48" s="1218" t="s">
        <v>1057</v>
      </c>
      <c r="BL48" s="1218" t="s">
        <v>1057</v>
      </c>
      <c r="BN48" s="1069" t="s">
        <v>1683</v>
      </c>
    </row>
    <row customHeight="1" ht="11.25">
      <c r="A49" s="1075" t="s">
        <v>1684</v>
      </c>
      <c r="E49" s="408" t="s">
        <v>1685</v>
      </c>
      <c r="F49" s="1116" t="s">
        <v>1686</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1687</v>
      </c>
      <c r="AZ49" s="1121" t="s">
        <v>1410</v>
      </c>
      <c r="BE49" s="1121">
        <v>2047</v>
      </c>
      <c r="BH49" s="1069" t="s">
        <v>1073</v>
      </c>
      <c r="BJ49" s="1218" t="s">
        <v>1059</v>
      </c>
      <c r="BL49" s="1218" t="s">
        <v>1059</v>
      </c>
    </row>
    <row customHeight="1" ht="11.25">
      <c r="A50" s="1075" t="s">
        <v>1688</v>
      </c>
      <c r="E50" s="408" t="s">
        <v>1689</v>
      </c>
      <c r="F50" s="1116" t="s">
        <v>1043</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1690</v>
      </c>
      <c r="AZ50" s="1121" t="s">
        <v>1426</v>
      </c>
      <c r="BE50" s="1121">
        <v>2048</v>
      </c>
      <c r="BH50" s="1069" t="s">
        <v>1660</v>
      </c>
      <c r="BJ50" s="1218" t="s">
        <v>1061</v>
      </c>
      <c r="BL50" s="1218" t="s">
        <v>1061</v>
      </c>
    </row>
    <row customHeight="1" ht="11.25">
      <c r="A51" s="1075" t="s">
        <v>1691</v>
      </c>
      <c r="E51" s="408" t="s">
        <v>1692</v>
      </c>
      <c r="F51" s="1116" t="s">
        <v>1663</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1693</v>
      </c>
      <c r="AZ51" s="1121" t="s">
        <v>1442</v>
      </c>
      <c r="BE51" s="1121">
        <v>2049</v>
      </c>
      <c r="BH51" s="1069" t="s">
        <v>1669</v>
      </c>
      <c r="BJ51" s="1218" t="s">
        <v>1694</v>
      </c>
      <c r="BL51" s="1218" t="s">
        <v>1694</v>
      </c>
    </row>
    <row customHeight="1" ht="11.25">
      <c r="A52" s="1075" t="s">
        <v>16</v>
      </c>
      <c r="E52" s="408" t="s">
        <v>1695</v>
      </c>
      <c r="F52" s="1116" t="s">
        <v>1696</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1697</v>
      </c>
      <c r="AZ52" s="1121" t="s">
        <v>1245</v>
      </c>
      <c r="BE52" s="1121">
        <v>2050</v>
      </c>
      <c r="BH52" s="1069" t="s">
        <v>1673</v>
      </c>
      <c r="BJ52" s="1218" t="s">
        <v>1072</v>
      </c>
      <c r="BL52" s="1218" t="s">
        <v>1072</v>
      </c>
    </row>
    <row customHeight="1" ht="11.25">
      <c r="A53" s="1075" t="s">
        <v>1698</v>
      </c>
      <c r="E53" s="408" t="s">
        <v>1699</v>
      </c>
      <c r="F53" s="1116" t="s">
        <v>1699</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1700</v>
      </c>
      <c r="K53" s="1747"/>
      <c r="AX53" s="1121" t="s">
        <v>1701</v>
      </c>
      <c r="BE53" s="1121">
        <v>2051</v>
      </c>
      <c r="BH53" s="1069" t="s">
        <v>1677</v>
      </c>
      <c r="BJ53" s="1218" t="s">
        <v>1649</v>
      </c>
      <c r="BL53" s="1218" t="s">
        <v>1649</v>
      </c>
    </row>
    <row customHeight="1" ht="11.25">
      <c r="A54" s="1075" t="s">
        <v>1702</v>
      </c>
      <c r="AX54" s="1121" t="s">
        <v>1703</v>
      </c>
      <c r="AZ54" s="1068" t="s">
        <v>1704</v>
      </c>
      <c r="BE54" s="1121">
        <v>2052</v>
      </c>
      <c r="BH54" s="1069" t="s">
        <v>1683</v>
      </c>
      <c r="BJ54" s="1218" t="s">
        <v>1653</v>
      </c>
      <c r="BL54" s="1218" t="s">
        <v>1653</v>
      </c>
    </row>
    <row customHeight="1" ht="11.25">
      <c r="A55" s="1075" t="s">
        <v>1705</v>
      </c>
      <c r="AX55" s="1121" t="s">
        <v>1706</v>
      </c>
      <c r="AZ55" s="1121" t="s">
        <v>1247</v>
      </c>
      <c r="BE55" s="1121">
        <v>2053</v>
      </c>
      <c r="BH55" s="1071" t="s">
        <v>28</v>
      </c>
      <c r="BJ55" s="1218" t="s">
        <v>1073</v>
      </c>
      <c r="BL55" s="1218" t="s">
        <v>1073</v>
      </c>
    </row>
    <row customHeight="1" ht="11.25">
      <c r="A56" s="1075" t="s">
        <v>1707</v>
      </c>
      <c r="D56" s="1119" t="s">
        <v>1708</v>
      </c>
      <c r="E56" s="1096" t="s">
        <v>109</v>
      </c>
      <c r="F56" s="1075" t="s">
        <v>1709</v>
      </c>
      <c r="AX56" s="1121" t="s">
        <v>1710</v>
      </c>
      <c r="AZ56" s="1121" t="s">
        <v>1272</v>
      </c>
      <c r="BE56" s="1121">
        <v>2054</v>
      </c>
      <c r="BH56" s="1071" t="s">
        <v>28</v>
      </c>
      <c r="BJ56" s="1218" t="s">
        <v>1660</v>
      </c>
      <c r="BL56" s="1218" t="s">
        <v>1660</v>
      </c>
    </row>
    <row customHeight="1" ht="11.25">
      <c r="A57" s="1075" t="s">
        <v>1711</v>
      </c>
      <c r="D57" s="1119" t="s">
        <v>1712</v>
      </c>
      <c r="E57" s="1096" t="s">
        <v>109</v>
      </c>
      <c r="F57" s="1075" t="s">
        <v>1709</v>
      </c>
      <c r="AX57" s="1121" t="s">
        <v>1713</v>
      </c>
      <c r="AZ57" s="1121" t="s">
        <v>1306</v>
      </c>
      <c r="BE57" s="1121">
        <v>2055</v>
      </c>
      <c r="BJ57" s="1218" t="s">
        <v>1669</v>
      </c>
      <c r="BL57" s="1218" t="s">
        <v>1669</v>
      </c>
    </row>
    <row customHeight="1" ht="11.25">
      <c r="A58" s="1075" t="s">
        <v>1714</v>
      </c>
      <c r="D58" s="1119" t="s">
        <v>1715</v>
      </c>
      <c r="E58" s="1096" t="s">
        <v>109</v>
      </c>
      <c r="F58" s="1075" t="s">
        <v>1709</v>
      </c>
      <c r="AX58" s="1121" t="s">
        <v>1716</v>
      </c>
      <c r="BE58" s="1121">
        <v>2056</v>
      </c>
      <c r="BJ58" s="1218" t="s">
        <v>1673</v>
      </c>
      <c r="BL58" s="1218" t="s">
        <v>1673</v>
      </c>
    </row>
    <row customHeight="1" ht="11.25">
      <c r="A59" s="1075" t="s">
        <v>1717</v>
      </c>
      <c r="D59" s="1119" t="s">
        <v>129</v>
      </c>
      <c r="E59" s="1096" t="s">
        <v>1605</v>
      </c>
      <c r="F59" s="1075" t="s">
        <v>1718</v>
      </c>
      <c r="AX59" s="1121" t="s">
        <v>1719</v>
      </c>
      <c r="AZ59" s="1068" t="s">
        <v>1720</v>
      </c>
      <c r="BE59" s="1121">
        <v>2057</v>
      </c>
      <c r="BJ59" s="1218" t="s">
        <v>1677</v>
      </c>
      <c r="BL59" s="1218" t="s">
        <v>1677</v>
      </c>
    </row>
    <row customHeight="1" ht="11.25">
      <c r="A60" s="1075" t="s">
        <v>1721</v>
      </c>
      <c r="D60" s="1119" t="s">
        <v>1722</v>
      </c>
      <c r="E60" s="1096" t="s">
        <v>1605</v>
      </c>
      <c r="F60" s="1075" t="s">
        <v>1718</v>
      </c>
      <c r="AX60" s="1121" t="s">
        <v>1723</v>
      </c>
      <c r="AZ60" s="1121" t="s">
        <v>1248</v>
      </c>
      <c r="BE60" s="1121">
        <v>2058</v>
      </c>
      <c r="BJ60" s="1218" t="s">
        <v>1683</v>
      </c>
      <c r="BL60" s="1218" t="s">
        <v>1683</v>
      </c>
    </row>
    <row customHeight="1" ht="11.25">
      <c r="A61" s="1075" t="s">
        <v>1724</v>
      </c>
      <c r="D61" s="1119" t="s">
        <v>1725</v>
      </c>
      <c r="E61" s="1096" t="s">
        <v>1726</v>
      </c>
      <c r="F61" s="1075" t="s">
        <v>1718</v>
      </c>
      <c r="AX61" s="1121" t="s">
        <v>1727</v>
      </c>
      <c r="AZ61" s="1121" t="s">
        <v>1273</v>
      </c>
      <c r="BE61" s="1121">
        <v>2059</v>
      </c>
      <c r="BL61" s="1218" t="s">
        <v>1065</v>
      </c>
    </row>
    <row customHeight="1" ht="11.25">
      <c r="A62" s="1075" t="s">
        <v>1728</v>
      </c>
      <c r="D62" s="1119" t="s">
        <v>128</v>
      </c>
      <c r="E62" s="1096">
        <v>31</v>
      </c>
      <c r="F62" s="1075" t="s">
        <v>1718</v>
      </c>
      <c r="AZ62" s="1121" t="s">
        <v>1307</v>
      </c>
      <c r="BE62" s="1121">
        <v>2060</v>
      </c>
      <c r="BL62" s="1218" t="s">
        <v>1067</v>
      </c>
    </row>
    <row customHeight="1" ht="11.25">
      <c r="A63" s="1075" t="s">
        <v>1729</v>
      </c>
      <c r="D63" s="1119" t="s">
        <v>1730</v>
      </c>
      <c r="E63" s="1096">
        <v>31</v>
      </c>
      <c r="F63" s="1075" t="s">
        <v>1718</v>
      </c>
      <c r="AZ63" s="1121" t="s">
        <v>1337</v>
      </c>
      <c r="BE63" s="1121">
        <v>2061</v>
      </c>
    </row>
    <row customHeight="1" ht="11.25">
      <c r="A64" s="1075" t="s">
        <v>1731</v>
      </c>
      <c r="D64" s="1119" t="s">
        <v>1732</v>
      </c>
      <c r="E64" s="1096">
        <v>31</v>
      </c>
      <c r="F64" s="1075" t="s">
        <v>1718</v>
      </c>
      <c r="AZ64" s="1121" t="s">
        <v>1359</v>
      </c>
      <c r="BE64" s="1121">
        <v>2062</v>
      </c>
    </row>
    <row customHeight="1" ht="11.25">
      <c r="A65" s="1075" t="s">
        <v>1733</v>
      </c>
      <c r="D65" s="1075"/>
      <c r="BE65" s="1121">
        <v>2063</v>
      </c>
    </row>
    <row customHeight="1" ht="11.25">
      <c r="A66" s="1075" t="s">
        <v>1734</v>
      </c>
      <c r="AZ66" s="1068" t="s">
        <v>1735</v>
      </c>
      <c r="BE66" s="1121">
        <v>2064</v>
      </c>
    </row>
    <row customHeight="1" ht="11.25">
      <c r="A67" s="1075" t="s">
        <v>1736</v>
      </c>
      <c r="AZ67" s="1121" t="s">
        <v>1249</v>
      </c>
      <c r="BE67" s="1121">
        <v>2065</v>
      </c>
    </row>
    <row customHeight="1" ht="11.25">
      <c r="A68" s="1075" t="s">
        <v>1737</v>
      </c>
      <c r="AZ68" s="1121" t="s">
        <v>1274</v>
      </c>
      <c r="BE68" s="1121">
        <v>2066</v>
      </c>
      <c r="BH68" s="1068" t="s">
        <v>1738</v>
      </c>
      <c r="BJ68" s="1068" t="s">
        <v>1739</v>
      </c>
      <c r="BL68" s="1068" t="s">
        <v>1740</v>
      </c>
      <c r="BN68" s="1068" t="s">
        <v>1741</v>
      </c>
    </row>
    <row customHeight="1" ht="11.25">
      <c r="A69" s="1075" t="s">
        <v>1742</v>
      </c>
      <c r="AZ69" s="1121" t="s">
        <v>1308</v>
      </c>
      <c r="BE69" s="1121">
        <v>2067</v>
      </c>
      <c r="BH69" s="1069" t="s">
        <v>1743</v>
      </c>
      <c r="BI69" s="1118" t="s">
        <v>98</v>
      </c>
      <c r="BJ69" s="1069" t="s">
        <v>1744</v>
      </c>
      <c r="BK69" s="1118" t="s">
        <v>98</v>
      </c>
      <c r="BL69" s="1069" t="s">
        <v>1745</v>
      </c>
      <c r="BM69" s="1071" t="s">
        <v>98</v>
      </c>
      <c r="BN69" s="1069" t="s">
        <v>1746</v>
      </c>
    </row>
    <row customHeight="1" ht="11.25">
      <c r="A70" s="1075" t="s">
        <v>1747</v>
      </c>
      <c r="AZ70" s="1121" t="s">
        <v>1338</v>
      </c>
      <c r="BE70" s="1121">
        <v>2068</v>
      </c>
      <c r="BH70" s="1069" t="s">
        <v>1748</v>
      </c>
      <c r="BJ70" s="1069" t="s">
        <v>1749</v>
      </c>
      <c r="BL70" s="1069" t="s">
        <v>1750</v>
      </c>
      <c r="BN70" s="1069" t="s">
        <v>1751</v>
      </c>
    </row>
    <row customHeight="1" ht="11.25">
      <c r="A71" s="1075" t="s">
        <v>1752</v>
      </c>
      <c r="AZ71" s="1121" t="s">
        <v>1340</v>
      </c>
      <c r="BE71" s="1121">
        <v>2069</v>
      </c>
      <c r="BH71" s="1069" t="s">
        <v>1753</v>
      </c>
      <c r="BI71" s="1118" t="s">
        <v>89</v>
      </c>
      <c r="BJ71" s="1069" t="s">
        <v>1754</v>
      </c>
      <c r="BK71" s="1118" t="s">
        <v>89</v>
      </c>
      <c r="BL71" s="1069" t="s">
        <v>1755</v>
      </c>
      <c r="BM71" s="1071" t="s">
        <v>89</v>
      </c>
      <c r="BN71" s="1069" t="s">
        <v>1756</v>
      </c>
    </row>
    <row customHeight="1" ht="11.25">
      <c r="A72" s="1075" t="s">
        <v>1757</v>
      </c>
      <c r="AZ72" s="1121" t="s">
        <v>19</v>
      </c>
      <c r="BE72" s="1121">
        <v>2070</v>
      </c>
      <c r="BH72" s="1069" t="s">
        <v>1758</v>
      </c>
      <c r="BJ72" s="1069" t="s">
        <v>1758</v>
      </c>
      <c r="BL72" s="1069" t="s">
        <v>1758</v>
      </c>
      <c r="BN72" s="1069" t="s">
        <v>1759</v>
      </c>
    </row>
    <row customHeight="1" ht="11.25">
      <c r="A73" s="1075" t="s">
        <v>1760</v>
      </c>
      <c r="BH73" s="1069" t="s">
        <v>1761</v>
      </c>
      <c r="BI73" s="1118" t="s">
        <v>109</v>
      </c>
      <c r="BJ73" s="1069" t="s">
        <v>1762</v>
      </c>
      <c r="BK73" s="1118" t="s">
        <v>109</v>
      </c>
      <c r="BL73" s="1069" t="s">
        <v>1763</v>
      </c>
      <c r="BM73" s="1071" t="s">
        <v>109</v>
      </c>
      <c r="BN73" s="1069" t="s">
        <v>1764</v>
      </c>
    </row>
    <row customHeight="1" ht="11.25">
      <c r="A74" s="1075" t="s">
        <v>1765</v>
      </c>
      <c r="BH74" s="1069" t="s">
        <v>1766</v>
      </c>
      <c r="BJ74" s="1069" t="s">
        <v>1767</v>
      </c>
      <c r="BL74" s="1069" t="s">
        <v>1768</v>
      </c>
      <c r="BN74" s="1069" t="s">
        <v>1769</v>
      </c>
    </row>
    <row customHeight="1" ht="11.25">
      <c r="A75" s="1075" t="s">
        <v>1770</v>
      </c>
      <c r="AZ75" s="1068" t="s">
        <v>1771</v>
      </c>
      <c r="BH75" s="1069" t="s">
        <v>1772</v>
      </c>
      <c r="BJ75" s="1069" t="s">
        <v>1772</v>
      </c>
      <c r="BL75" s="1069" t="s">
        <v>1772</v>
      </c>
    </row>
    <row customHeight="1" ht="11.25">
      <c r="A76" s="1075" t="s">
        <v>1773</v>
      </c>
      <c r="AZ76" s="1121" t="s">
        <v>528</v>
      </c>
      <c r="BH76" s="1069" t="s">
        <v>1774</v>
      </c>
      <c r="BJ76" s="1069" t="s">
        <v>1775</v>
      </c>
      <c r="BL76" s="1069" t="s">
        <v>1776</v>
      </c>
    </row>
    <row customHeight="1" ht="11.25">
      <c r="A77" s="1075" t="s">
        <v>1777</v>
      </c>
      <c r="AZ77" s="1121" t="s">
        <v>536</v>
      </c>
    </row>
    <row customHeight="1" ht="11.25">
      <c r="A78" s="1075" t="s">
        <v>1778</v>
      </c>
      <c r="AZ78" s="1121" t="s">
        <v>537</v>
      </c>
    </row>
    <row customHeight="1" ht="11.25">
      <c r="A79" s="1075" t="s">
        <v>1779</v>
      </c>
      <c r="AZ79" s="1121" t="s">
        <v>540</v>
      </c>
      <c r="BH79" s="1068" t="s">
        <v>1780</v>
      </c>
      <c r="BJ79" s="1068" t="s">
        <v>1781</v>
      </c>
      <c r="BL79" s="1068" t="s">
        <v>1782</v>
      </c>
    </row>
    <row customHeight="1" ht="11.25">
      <c r="A80" s="1075" t="s">
        <v>1783</v>
      </c>
      <c r="AZ80" s="1121" t="s">
        <v>1364</v>
      </c>
      <c r="BH80" s="1069" t="s">
        <v>1784</v>
      </c>
      <c r="BJ80" s="1069" t="s">
        <v>1785</v>
      </c>
      <c r="BL80" s="1069" t="s">
        <v>1786</v>
      </c>
    </row>
    <row customHeight="1" ht="11.25">
      <c r="A81" s="1075" t="s">
        <v>1787</v>
      </c>
      <c r="AZ81" s="1121" t="s">
        <v>1381</v>
      </c>
      <c r="BH81" s="1069" t="s">
        <v>1788</v>
      </c>
      <c r="BJ81" s="1069" t="s">
        <v>1789</v>
      </c>
      <c r="BL81" s="1069" t="s">
        <v>1790</v>
      </c>
    </row>
    <row customHeight="1" ht="11.25">
      <c r="A82" s="1075" t="s">
        <v>1791</v>
      </c>
      <c r="AZ82" s="1121" t="s">
        <v>1396</v>
      </c>
      <c r="BH82" s="1069" t="s">
        <v>1792</v>
      </c>
      <c r="BJ82" s="1069" t="s">
        <v>1793</v>
      </c>
      <c r="BL82" s="1069" t="s">
        <v>1794</v>
      </c>
    </row>
    <row customHeight="1" ht="11.25">
      <c r="A83" s="1075" t="s">
        <v>1795</v>
      </c>
      <c r="BH83" s="1069" t="s">
        <v>1796</v>
      </c>
      <c r="BJ83" s="1069" t="s">
        <v>1797</v>
      </c>
      <c r="BL83" s="1069" t="s">
        <v>1798</v>
      </c>
    </row>
    <row customHeight="1" ht="11.25">
      <c r="A84" s="1075" t="s">
        <v>1799</v>
      </c>
      <c r="AZ84" s="1068" t="s">
        <v>1800</v>
      </c>
    </row>
    <row customHeight="1" ht="11.25">
      <c r="A85" s="1871" t="s">
        <v>1801</v>
      </c>
      <c r="AZ85" s="1121" t="s">
        <v>1802</v>
      </c>
    </row>
    <row customHeight="1" ht="11.25">
      <c r="A86" s="1075" t="s">
        <v>1803</v>
      </c>
      <c r="AZ86" s="1121" t="s">
        <v>1804</v>
      </c>
      <c r="BH86" s="1068" t="s">
        <v>1805</v>
      </c>
      <c r="BJ86" s="1068" t="s">
        <v>1806</v>
      </c>
      <c r="BL86" s="1068" t="s">
        <v>1807</v>
      </c>
    </row>
    <row customHeight="1" ht="11.25">
      <c r="A87" s="1075" t="s">
        <v>1808</v>
      </c>
      <c r="AZ87" s="1121" t="s">
        <v>1809</v>
      </c>
      <c r="BH87" s="1069" t="s">
        <v>1810</v>
      </c>
      <c r="BJ87" s="1069" t="s">
        <v>1811</v>
      </c>
      <c r="BL87" s="1069" t="s">
        <v>1812</v>
      </c>
    </row>
    <row customHeight="1" ht="11.25">
      <c r="A88" s="1075" t="s">
        <v>1813</v>
      </c>
      <c r="AZ88" s="1607"/>
      <c r="BH88" s="1069" t="s">
        <v>1814</v>
      </c>
      <c r="BJ88" s="1069" t="s">
        <v>1815</v>
      </c>
      <c r="BL88" s="1069" t="s">
        <v>1816</v>
      </c>
    </row>
    <row customHeight="1" ht="11.25">
      <c r="A89" s="1075" t="s">
        <v>1817</v>
      </c>
      <c r="AZ89" s="1068" t="s">
        <v>1818</v>
      </c>
    </row>
    <row customHeight="1" ht="11.25">
      <c r="A90" s="1075" t="s">
        <v>1819</v>
      </c>
      <c r="AZ90" s="1121" t="s">
        <v>1043</v>
      </c>
    </row>
    <row customHeight="1" ht="11.25">
      <c r="A91" s="1075" t="s">
        <v>1820</v>
      </c>
      <c r="AZ91" s="1121" t="s">
        <v>1079</v>
      </c>
      <c r="BH91" s="1068" t="s">
        <v>1821</v>
      </c>
      <c r="BJ91" s="1068" t="s">
        <v>1822</v>
      </c>
      <c r="BL91" s="1068" t="s">
        <v>1823</v>
      </c>
    </row>
    <row customHeight="1" ht="11.25">
      <c r="AZ92" s="1121" t="s">
        <v>1824</v>
      </c>
      <c r="BH92" s="1069" t="s">
        <v>1825</v>
      </c>
      <c r="BJ92" s="1069" t="s">
        <v>1826</v>
      </c>
      <c r="BL92" s="1069" t="s">
        <v>1827</v>
      </c>
    </row>
    <row customHeight="1" ht="11.25">
      <c r="AZ93" s="1121" t="s">
        <v>1828</v>
      </c>
      <c r="BH93" s="1069" t="s">
        <v>1829</v>
      </c>
      <c r="BJ93" s="1069" t="s">
        <v>1830</v>
      </c>
      <c r="BL93" s="1069" t="s">
        <v>1831</v>
      </c>
    </row>
    <row customHeight="1" ht="11.25">
      <c r="AZ94" s="1121" t="s">
        <v>1832</v>
      </c>
    </row>
    <row r="96" customHeight="1" ht="11.25">
      <c r="AZ96" s="1068" t="s">
        <v>1833</v>
      </c>
      <c r="BH96" s="1068" t="s">
        <v>1834</v>
      </c>
      <c r="BJ96" s="1068" t="s">
        <v>1835</v>
      </c>
      <c r="BL96" s="1068" t="s">
        <v>1836</v>
      </c>
      <c r="BN96" s="1068" t="s">
        <v>1837</v>
      </c>
    </row>
    <row customHeight="1" ht="11.25">
      <c r="AZ97" s="1902" t="s">
        <v>1838</v>
      </c>
      <c r="BA97" s="1903" t="s">
        <v>1839</v>
      </c>
      <c r="BH97" s="1069" t="s">
        <v>1840</v>
      </c>
      <c r="BJ97" s="1069" t="s">
        <v>1841</v>
      </c>
      <c r="BL97" s="1069" t="s">
        <v>1842</v>
      </c>
      <c r="BN97" s="1069" t="s">
        <v>1843</v>
      </c>
    </row>
    <row customHeight="1" ht="11.25">
      <c r="AZ98" s="1902" t="s">
        <v>1844</v>
      </c>
      <c r="BA98" s="1903" t="s">
        <v>1845</v>
      </c>
      <c r="BH98" s="1069" t="s">
        <v>1846</v>
      </c>
      <c r="BJ98" s="1069" t="s">
        <v>1847</v>
      </c>
      <c r="BL98" s="1069" t="s">
        <v>1848</v>
      </c>
      <c r="BN98" s="1069" t="s">
        <v>1849</v>
      </c>
    </row>
    <row customHeight="1" ht="22.5">
      <c r="AZ99" s="1902" t="s">
        <v>1850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1851</v>
      </c>
      <c r="BJ99" s="1069" t="s">
        <v>1852</v>
      </c>
      <c r="BL99" s="1069" t="s">
        <v>1853</v>
      </c>
      <c r="BN99" s="1069" t="s">
        <v>1854</v>
      </c>
    </row>
    <row customHeight="1" ht="22.5">
      <c r="AZ100" s="1902" t="s">
        <v>1855</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1442</v>
      </c>
      <c r="BL100" s="1069" t="s">
        <v>1442</v>
      </c>
      <c r="BN100" s="1069" t="s">
        <v>1856</v>
      </c>
    </row>
    <row customHeight="1" ht="22.5">
      <c r="AZ101" s="1902" t="s">
        <v>1857</v>
      </c>
      <c r="BA101" s="1903" t="s">
        <v>1858</v>
      </c>
      <c r="BN101" s="1069" t="s">
        <v>1859</v>
      </c>
    </row>
    <row customHeight="1" ht="22.5">
      <c r="AZ102" s="1902" t="s">
        <v>1860</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1861</v>
      </c>
    </row>
    <row customHeight="1" ht="11.25">
      <c r="AZ103" s="1902" t="s">
        <v>1862</v>
      </c>
      <c r="BA103" s="1903" t="s">
        <v>1863</v>
      </c>
      <c r="BN103" s="1069" t="s">
        <v>1864</v>
      </c>
    </row>
    <row customHeight="1" ht="11.25">
      <c r="BN104" s="1069" t="s">
        <v>1865</v>
      </c>
    </row>
    <row customHeight="1" ht="11.25">
      <c r="AZ105" s="1693" t="s">
        <v>1866</v>
      </c>
    </row>
    <row customHeight="1" ht="11.25">
      <c r="AZ106" s="1121" t="s">
        <v>1867</v>
      </c>
    </row>
    <row customHeight="1" ht="11.25">
      <c r="AZ107" s="1121" t="s">
        <v>1868</v>
      </c>
      <c r="BH107" s="1068" t="s">
        <v>1869</v>
      </c>
      <c r="BJ107" s="1068" t="s">
        <v>1870</v>
      </c>
      <c r="BL107" s="1068" t="s">
        <v>1871</v>
      </c>
      <c r="BN107" s="1068" t="s">
        <v>1872</v>
      </c>
    </row>
    <row customHeight="1" ht="11.25">
      <c r="AZ108" s="1121" t="s">
        <v>596</v>
      </c>
      <c r="BH108" s="1069" t="s">
        <v>1873</v>
      </c>
      <c r="BJ108" s="1069" t="s">
        <v>1874</v>
      </c>
      <c r="BL108" s="1069" t="s">
        <v>1528</v>
      </c>
      <c r="BN108" s="1069" t="s">
        <v>1875</v>
      </c>
    </row>
    <row customHeight="1" ht="11.25">
      <c r="BH109" s="1069" t="s">
        <v>1876</v>
      </c>
    </row>
    <row customHeight="1" ht="11.25">
      <c r="AZ110" s="1693" t="s">
        <v>1877</v>
      </c>
      <c r="BH110" s="1069" t="s">
        <v>1876</v>
      </c>
    </row>
    <row customHeight="1" ht="11.25">
      <c r="AZ111" s="1902" t="s">
        <v>1838</v>
      </c>
      <c r="BA111" s="1903" t="s">
        <v>1839</v>
      </c>
    </row>
    <row customHeight="1" ht="11.25">
      <c r="AZ112" s="1902" t="s">
        <v>1844</v>
      </c>
      <c r="BA112" s="1903" t="s">
        <v>1845</v>
      </c>
    </row>
    <row customHeight="1" ht="22.5">
      <c r="AZ113" s="1902" t="s">
        <v>1850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1855</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1878</v>
      </c>
    </row>
    <row customHeight="1" ht="22.5">
      <c r="AZ115" s="1902" t="s">
        <v>1860</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1245</v>
      </c>
    </row>
    <row customHeight="1" ht="11.25">
      <c r="AZ116" s="1902" t="s">
        <v>1862</v>
      </c>
      <c r="BA116" s="1903" t="s">
        <v>1863</v>
      </c>
      <c r="BH116" s="1069" t="s">
        <v>1271</v>
      </c>
    </row>
    <row customHeight="1" ht="11.25">
      <c r="BH117" s="1069" t="s">
        <v>1304</v>
      </c>
    </row>
    <row customHeight="1" ht="11.25">
      <c r="BH118" s="1069" t="s">
        <v>1336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EBC4D-B611-344C-61DC-F613BEDAD66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252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87</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1879</v>
      </c>
      <c r="F13" s="1522" t="s">
        <v>315</v>
      </c>
      <c r="G13" s="475"/>
      <c r="H13" s="1534"/>
      <c r="J13" s="456">
        <v>19</v>
      </c>
    </row>
    <row customHeight="1" ht="19.95">
      <c r="A14" s="503"/>
      <c r="B14" s="503"/>
      <c r="C14" s="458"/>
      <c r="D14" s="1524" t="s">
        <v>733</v>
      </c>
      <c r="E14" s="1525" t="s">
        <v>1880</v>
      </c>
      <c r="F14" s="1527"/>
      <c r="G14" s="1526" t="s">
        <v>1881</v>
      </c>
      <c r="H14" s="1534"/>
      <c r="J14" s="456">
        <v>19</v>
      </c>
    </row>
    <row customHeight="1" ht="19.95">
      <c r="A15" s="503"/>
      <c r="B15" s="503"/>
      <c r="C15" s="458"/>
      <c r="D15" s="1524" t="s">
        <v>316</v>
      </c>
      <c r="E15" s="1525" t="s">
        <v>1882</v>
      </c>
      <c r="F15" s="1527"/>
      <c r="G15" s="1526" t="s">
        <v>1883</v>
      </c>
      <c r="H15" s="1534"/>
      <c r="J15" s="456">
        <v>19</v>
      </c>
    </row>
    <row customHeight="1" ht="24">
      <c r="A16" s="503"/>
      <c r="B16" s="503"/>
      <c r="C16" s="458"/>
      <c r="D16" s="1524" t="s">
        <v>319</v>
      </c>
      <c r="E16" s="1523" t="s">
        <v>1884</v>
      </c>
      <c r="F16" s="1532"/>
      <c r="G16" s="475" t="s">
        <v>1885</v>
      </c>
      <c r="H16" s="1534"/>
      <c r="J16" s="456">
        <v>23</v>
      </c>
    </row>
    <row customHeight="1" ht="48.29999999999999">
      <c r="A17" s="503"/>
      <c r="B17" s="503"/>
      <c r="C17" s="458"/>
      <c r="D17" s="1521">
        <v>3</v>
      </c>
      <c r="E17" s="1528" t="s">
        <v>1886</v>
      </c>
      <c r="F17" s="1527"/>
      <c r="G17" s="475" t="s">
        <v>1887</v>
      </c>
      <c r="H17" s="1534"/>
      <c r="J17" s="456">
        <v>46</v>
      </c>
    </row>
    <row customHeight="1" ht="48.29999999999999">
      <c r="A18" s="1476">
        <v>1</v>
      </c>
      <c r="B18" s="503"/>
      <c r="C18" s="1478"/>
      <c r="D18" s="1521" t="s">
        <v>90</v>
      </c>
      <c r="E18" s="1528" t="s">
        <v>1888</v>
      </c>
      <c r="F18" s="1527"/>
      <c r="G18" s="475" t="s">
        <v>1887</v>
      </c>
      <c r="H18" s="1534"/>
      <c r="I18" s="853"/>
      <c r="J18" s="456">
        <v>46</v>
      </c>
    </row>
    <row customHeight="1" ht="23.25">
      <c r="A19" s="503"/>
      <c r="B19" s="503"/>
      <c r="C19" s="458"/>
      <c r="D19" s="1521" t="s">
        <v>109</v>
      </c>
      <c r="E19" s="1528" t="s">
        <v>1889</v>
      </c>
      <c r="F19" s="1522" t="s">
        <v>315</v>
      </c>
      <c r="G19" s="2472" t="s">
        <v>1890</v>
      </c>
      <c r="H19" s="476"/>
      <c r="J19" s="456">
        <v>22</v>
      </c>
    </row>
    <row s="1531" customFormat="1" customHeight="1" ht="5.25" hidden="1">
      <c r="A20" s="503"/>
      <c r="B20" s="503"/>
      <c r="C20" s="1530"/>
      <c r="D20" s="1529" t="s">
        <v>1140</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91</v>
      </c>
      <c r="E22" s="475" t="s">
        <v>1891</v>
      </c>
      <c r="F22" s="1527"/>
      <c r="G22" s="475" t="s">
        <v>1892</v>
      </c>
      <c r="H22" s="1533"/>
      <c r="J22" s="502">
        <v>25</v>
      </c>
    </row>
    <row s="502" customFormat="1" customHeight="1" ht="19.95">
      <c r="A23" s="503"/>
      <c r="B23" s="503"/>
      <c r="C23" s="503"/>
      <c r="D23" s="1521" t="s">
        <v>92</v>
      </c>
      <c r="E23" s="1528" t="s">
        <v>1893</v>
      </c>
      <c r="F23" s="1532"/>
      <c r="G23" s="475" t="s">
        <v>1894</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9E6A9-D3A4-370D-C4BD-38C7A8F20C8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1895</v>
      </c>
      <c r="G1" s="1632" t="s">
        <v>48</v>
      </c>
      <c r="H1" s="1632" t="s">
        <v>50</v>
      </c>
      <c r="IU1" s="1156" t="s">
        <v>14</v>
      </c>
    </row>
    <row s="1851" customFormat="1" customHeight="1" ht="22.5" hidden="1">
      <c r="A2" s="832"/>
      <c r="B2" s="1161">
        <v>1</v>
      </c>
      <c r="C2" s="1161"/>
      <c r="D2" s="1929" t="s">
        <v>252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87</v>
      </c>
      <c r="F8" s="1541" t="s">
        <v>1895</v>
      </c>
      <c r="G8" s="1541" t="s">
        <v>48</v>
      </c>
      <c r="H8" s="1541" t="s">
        <v>50</v>
      </c>
      <c r="I8" s="1541" t="s">
        <v>1896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1293B-D9D6-3344-DD77-9BF3839189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252</v>
      </c>
      <c r="E2" s="1890"/>
      <c r="F2" s="1893" t="str">
        <f>IF(ROIV_INFO_NAME="","",ROIV_INFO_NAME)</f>
        <v>АО "Водоканал"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1898</v>
      </c>
      <c r="H9" s="1538" t="s">
        <v>1899</v>
      </c>
      <c r="I9" s="1538" t="s">
        <v>1900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A5417-F0EE-B80E-3C65-7C9447FBB2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252</v>
      </c>
      <c r="E2" s="1905"/>
      <c r="F2" s="1907" t="str">
        <f>IF(ROIV_INFO_NAME="","",ROIV_INFO_NAME)</f>
        <v>АО "Водоканал"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87</v>
      </c>
      <c r="F8" s="2479" t="s">
        <v>1902</v>
      </c>
      <c r="G8" s="2481" t="s">
        <v>1903</v>
      </c>
      <c r="H8" s="2482"/>
      <c r="I8" s="2483"/>
      <c r="J8" s="2479" t="s">
        <v>1904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1898</v>
      </c>
      <c r="H9" s="1895" t="s">
        <v>1899</v>
      </c>
      <c r="I9" s="1895" t="s">
        <v>1900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52387-3238-9683-256D-790AD1E0291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252</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1905</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252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87</v>
      </c>
      <c r="F11" s="2493" t="s">
        <v>313</v>
      </c>
      <c r="G11" s="2493" t="s">
        <v>1906</v>
      </c>
      <c r="H11" s="2493"/>
      <c r="I11" s="2493" t="s">
        <v>1907</v>
      </c>
      <c r="J11" s="2493"/>
      <c r="K11" s="2493"/>
      <c r="L11" s="2493" t="s">
        <v>1908</v>
      </c>
      <c r="M11" s="2481" t="s">
        <v>1909</v>
      </c>
      <c r="N11" s="2492"/>
      <c r="O11" s="1625"/>
      <c r="P11" s="1625"/>
      <c r="Q11" s="1610">
        <v>42</v>
      </c>
    </row>
    <row s="1820" customFormat="1" customHeight="1" ht="29.25">
      <c r="A12" s="1156"/>
      <c r="B12" s="1161"/>
      <c r="C12" s="1156"/>
      <c r="D12" s="1496"/>
      <c r="E12" s="2479"/>
      <c r="F12" s="2493"/>
      <c r="G12" s="1910" t="s">
        <v>1910</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1911</v>
      </c>
      <c r="O13" s="1536"/>
      <c r="P13" s="512"/>
      <c r="Q13" s="424">
        <v>22</v>
      </c>
    </row>
    <row s="1851" customFormat="1" customHeight="1" ht="23.25">
      <c r="A14" s="2100"/>
      <c r="B14" s="1161"/>
      <c r="C14" s="1161"/>
      <c r="D14" s="802"/>
      <c r="E14" s="2128"/>
      <c r="F14" s="2487"/>
      <c r="G14" s="2488"/>
      <c r="H14" s="2496"/>
      <c r="I14" s="422"/>
      <c r="J14" s="1501"/>
      <c r="K14" s="1501" t="s">
        <v>1905</v>
      </c>
      <c r="L14" s="1544"/>
      <c r="M14" s="1544"/>
      <c r="N14" s="2490"/>
      <c r="O14" s="1536"/>
      <c r="P14" s="512"/>
      <c r="Q14" s="424">
        <v>22</v>
      </c>
    </row>
    <row s="1851" customFormat="1" customHeight="1" ht="23.25">
      <c r="A15" s="2100"/>
      <c r="B15" s="1161"/>
      <c r="C15" s="413"/>
      <c r="D15" s="802"/>
      <c r="E15" s="422"/>
      <c r="F15" s="1501" t="s">
        <v>1897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7D694-915E-868F-6F99-B43FC99D67A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87</v>
      </c>
      <c r="E9" s="2210" t="s">
        <v>1913</v>
      </c>
      <c r="F9" s="2210"/>
      <c r="G9" s="2210"/>
      <c r="H9" s="2210"/>
      <c r="I9" s="2210"/>
      <c r="M9" s="122">
        <v>28</v>
      </c>
    </row>
    <row customHeight="1" ht="24">
      <c r="D10" s="2210"/>
      <c r="E10" s="128" t="s">
        <v>1914</v>
      </c>
      <c r="F10" s="128" t="s">
        <v>1915</v>
      </c>
      <c r="G10" s="128" t="s">
        <v>1916</v>
      </c>
      <c r="H10" s="128" t="s">
        <v>399</v>
      </c>
      <c r="I10" s="2210"/>
      <c r="M10" s="122">
        <v>23</v>
      </c>
    </row>
    <row customHeight="1" ht="12" hidden="1">
      <c r="D11" s="88" t="s">
        <v>98</v>
      </c>
      <c r="E11" s="88" t="s">
        <v>90</v>
      </c>
      <c r="F11" s="88" t="s">
        <v>109</v>
      </c>
      <c r="G11" s="88" t="s">
        <v>91</v>
      </c>
      <c r="H11" s="88" t="s">
        <v>92</v>
      </c>
      <c r="I11" s="88" t="s">
        <v>110</v>
      </c>
      <c r="M11" s="122">
        <v>0</v>
      </c>
    </row>
    <row s="1824" customFormat="1" customHeight="1" ht="26.25">
      <c r="A12" s="146" t="s">
        <v>89</v>
      </c>
      <c r="B12" s="126" t="s">
        <v>28</v>
      </c>
      <c r="C12" s="127"/>
      <c r="D12" s="129" t="s">
        <v>98</v>
      </c>
      <c r="E12" s="382"/>
      <c r="F12" s="382"/>
      <c r="G12" s="1735" t="s">
        <v>28</v>
      </c>
      <c r="H12" s="383"/>
      <c r="I12" s="2170" t="s">
        <v>1917</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1918</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90E7A-2409-3C2A-06AB-642AE218621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1919</v>
      </c>
      <c r="E7" s="2499"/>
      <c r="F7" s="268"/>
      <c r="J7" s="70">
        <v>22</v>
      </c>
    </row>
    <row customHeight="1" ht="3">
      <c r="C8" s="93"/>
      <c r="D8" s="71"/>
      <c r="E8" s="71"/>
      <c r="J8" s="70">
        <v>3</v>
      </c>
    </row>
    <row customHeight="1" ht="16.8">
      <c r="C9" s="93"/>
      <c r="D9" s="106" t="s">
        <v>87</v>
      </c>
      <c r="E9" s="261" t="s">
        <v>1920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1921</v>
      </c>
      <c r="J13" s="70">
        <v>12</v>
      </c>
    </row>
    <row customHeight="1" ht="3">
      <c r="J14" s="70">
        <v>3</v>
      </c>
    </row>
    <row customHeight="1" ht="23.25">
      <c r="C15" s="138"/>
      <c r="D15" s="2500" t="s">
        <v>1922</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42AE2-0962-CA6E-6543-8AB354CF7DA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1923</v>
      </c>
      <c r="E7" s="2101"/>
      <c r="F7" s="268"/>
      <c r="M7" s="70">
        <v>22</v>
      </c>
    </row>
    <row customHeight="1" ht="3">
      <c r="C8" s="93"/>
      <c r="D8" s="71"/>
      <c r="E8" s="71"/>
      <c r="M8" s="70">
        <v>3</v>
      </c>
    </row>
    <row customHeight="1" ht="16.8">
      <c r="C9" s="93"/>
      <c r="D9" s="106" t="s">
        <v>87</v>
      </c>
      <c r="E9" s="109" t="s">
        <v>296</v>
      </c>
      <c r="M9" s="70">
        <v>16</v>
      </c>
    </row>
    <row customHeight="1" ht="12.75">
      <c r="C10" s="93"/>
      <c r="D10" s="88" t="s">
        <v>98</v>
      </c>
      <c r="E10" s="88" t="s">
        <v>108</v>
      </c>
      <c r="M10" s="70">
        <v>12</v>
      </c>
    </row>
    <row customHeight="1" ht="15" hidden="1">
      <c r="C11" s="93"/>
      <c r="D11" s="114">
        <v>0</v>
      </c>
      <c r="E11" s="150"/>
      <c r="M11" s="70">
        <v>0</v>
      </c>
    </row>
    <row customHeight="1" ht="14.699999999999998">
      <c r="C12" s="93"/>
      <c r="D12" s="110"/>
      <c r="E12" s="108" t="s">
        <v>1921</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BAB41-C162-AE28-6CFC-A99735E5A31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120</v>
      </c>
      <c r="G8" s="2194"/>
      <c r="H8" s="2193" t="s">
        <v>87</v>
      </c>
      <c r="I8" s="2194"/>
      <c r="J8" s="2128" t="s">
        <v>121</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88</v>
      </c>
      <c r="G9" s="2176" t="s">
        <v>126</v>
      </c>
      <c r="H9" s="2195"/>
      <c r="I9" s="2196"/>
      <c r="J9" s="2102"/>
      <c r="K9" s="1560"/>
      <c r="L9" s="2128" t="s">
        <v>297</v>
      </c>
      <c r="M9" s="2102"/>
      <c r="N9" s="2193" t="s">
        <v>87</v>
      </c>
      <c r="O9" s="2194"/>
      <c r="P9" s="2128" t="s">
        <v>127</v>
      </c>
      <c r="Q9" s="1557"/>
      <c r="R9" s="2128" t="s">
        <v>297</v>
      </c>
      <c r="S9" s="2102"/>
      <c r="T9" s="2193" t="s">
        <v>87</v>
      </c>
      <c r="U9" s="2194"/>
      <c r="V9" s="2128" t="s">
        <v>127</v>
      </c>
      <c r="W9" s="1557"/>
      <c r="X9" s="2128" t="s">
        <v>297</v>
      </c>
      <c r="Y9" s="2102"/>
      <c r="Z9" s="2193" t="s">
        <v>87</v>
      </c>
      <c r="AA9" s="2194"/>
      <c r="AB9" s="2128" t="s">
        <v>298</v>
      </c>
      <c r="AC9" s="1557"/>
      <c r="AD9" s="2128" t="s">
        <v>297</v>
      </c>
      <c r="AE9" s="2102"/>
      <c r="AF9" s="2193" t="s">
        <v>87</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128</v>
      </c>
      <c r="BM10" s="294">
        <v>23</v>
      </c>
    </row>
    <row customHeight="1" ht="15">
      <c r="D11" s="2184" t="s">
        <v>98</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7298A-5255-FC0B-C50A-1A25F65624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1924</v>
      </c>
      <c r="C2" s="2501"/>
      <c r="D2" s="2501"/>
      <c r="E2" s="269"/>
      <c r="F2" s="90">
        <v>22</v>
      </c>
    </row>
    <row customHeight="1" ht="3">
      <c r="F3" s="90">
        <v>3</v>
      </c>
    </row>
    <row customHeight="1" ht="23.25">
      <c r="B4" s="2615" t="s">
        <v>1925</v>
      </c>
      <c r="C4" s="384" t="s">
        <v>1926</v>
      </c>
      <c r="D4" s="384" t="s">
        <v>1927</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234CE-4C39-901A-2A8C-A5181F2CC04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1928</v>
      </c>
    </row>
    <row r="4" s="265" customFormat="1" customHeight="1" ht="15">
      <c r="C4" s="1817"/>
      <c r="D4" s="114"/>
      <c r="E4" s="378"/>
    </row>
    <row r="6" s="1816" customFormat="1" customHeight="1" ht="17.25">
      <c r="A6" s="1816" t="s">
        <v>1929</v>
      </c>
    </row>
    <row r="8" s="265" customFormat="1" customHeight="1" ht="17.25">
      <c r="C8" s="1818"/>
      <c r="D8" s="114"/>
      <c r="E8" s="115"/>
    </row>
    <row r="11" s="1816" customFormat="1" customHeight="1" ht="17.25">
      <c r="A11" s="1816" t="s">
        <v>1930</v>
      </c>
    </row>
    <row r="13" s="1820" customFormat="1" customHeight="1" ht="15">
      <c r="A13" s="2218">
        <v>1</v>
      </c>
      <c r="B13" s="1161"/>
      <c r="C13" s="802" t="s">
        <v>252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1931</v>
      </c>
    </row>
    <row r="19" s="1851" customFormat="1" customHeight="1" ht="15">
      <c r="A19" s="1883"/>
      <c r="B19" s="1367">
        <v>1</v>
      </c>
      <c r="C19" s="1367"/>
      <c r="D19" s="801" t="s">
        <v>252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252</v>
      </c>
      <c r="D23" s="2109" t="s">
        <v>98</v>
      </c>
      <c r="E23" s="2110"/>
      <c r="F23" s="2108" t="s">
        <v>19</v>
      </c>
      <c r="G23" s="2558"/>
      <c r="H23" s="2128">
        <v>1</v>
      </c>
      <c r="I23" s="2560" t="str">
        <f>IF(U23="","",INDEX(TERRITORY_MR_LIST,MATCH(U23,TERRITORY_LIST_ID,0)))</f>
        <v/>
      </c>
      <c r="J23" s="2108" t="s">
        <v>19</v>
      </c>
      <c r="K23" s="833"/>
      <c r="L23" s="1783" t="s">
        <v>98</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252</v>
      </c>
      <c r="H29" s="2104">
        <v>1</v>
      </c>
      <c r="I29" s="2563" t="str">
        <f>IF(U29="","",INDEX(TERRITORY_MR_LIST,MATCH(U29,TERRITORY_LIST_ID,0)))</f>
        <v/>
      </c>
      <c r="J29" s="2108" t="s">
        <v>19</v>
      </c>
      <c r="K29" s="833"/>
      <c r="L29" s="1783" t="s">
        <v>98</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252</v>
      </c>
      <c r="L34" s="1730" t="s">
        <v>98</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1935</v>
      </c>
    </row>
    <row customHeight="1" ht="11.25"/>
    <row s="456" customFormat="1" customHeight="1" ht="22.5">
      <c r="A39" s="1792"/>
      <c r="B39" s="458"/>
      <c r="C39" s="860"/>
      <c r="D39" s="441"/>
      <c r="E39" s="861"/>
      <c r="F39" s="1813"/>
      <c r="G39" s="1823"/>
      <c r="H39" s="476"/>
    </row>
    <row customHeight="1" ht="11.25"/>
    <row s="1816" customFormat="1" customHeight="1" ht="11.25">
      <c r="A41" s="1816" t="s">
        <v>1936</v>
      </c>
    </row>
    <row customHeight="1" ht="11.25"/>
    <row s="456" customFormat="1" customHeight="1" ht="22.5">
      <c r="A43" s="458"/>
      <c r="B43" s="458"/>
      <c r="C43" s="458"/>
      <c r="D43" s="441"/>
      <c r="E43" s="861"/>
      <c r="F43" s="862"/>
      <c r="G43" s="1823"/>
      <c r="H43" s="476"/>
    </row>
    <row customHeight="1" ht="11.25"/>
    <row s="1816" customFormat="1" customHeight="1" ht="11.25">
      <c r="A45" s="1816" t="s">
        <v>1937</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1938</v>
      </c>
    </row>
    <row r="56" s="1613" customFormat="1" customHeight="1" ht="18.75">
      <c r="A56" s="90"/>
      <c r="B56" s="1824"/>
      <c r="C56" s="1824"/>
      <c r="D56" s="1825"/>
      <c r="E56" s="1810"/>
      <c r="F56" s="869">
        <v>13</v>
      </c>
      <c r="G56" s="868"/>
      <c r="H56" s="794"/>
      <c r="I56" s="792"/>
      <c r="J56" s="521" t="s">
        <v>19</v>
      </c>
      <c r="K56" s="3106" t="s">
        <v>28</v>
      </c>
      <c r="L56" s="90"/>
      <c r="M56" s="1637"/>
      <c r="N56" s="1637"/>
      <c r="O56" s="1637"/>
      <c r="P56" s="517" t="s">
        <v>401</v>
      </c>
      <c r="Q56" s="517" t="s">
        <v>402</v>
      </c>
      <c r="R56" s="518" t="s">
        <v>403</v>
      </c>
      <c r="S56" s="1637" t="s">
        <v>404</v>
      </c>
      <c r="T56" s="1637"/>
      <c r="U56" s="1637"/>
      <c r="V56" s="1637"/>
    </row>
    <row r="58" s="1816" customFormat="1" customHeight="1" ht="11.25">
      <c r="A58" s="1816" t="s">
        <v>1939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1940</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1941</v>
      </c>
    </row>
    <row r="68" s="1636" customFormat="1" customHeight="1" ht="14.25">
      <c r="A68" s="344"/>
      <c r="B68" s="1161"/>
      <c r="C68" s="377"/>
      <c r="D68" s="1811"/>
      <c r="E68" s="887"/>
      <c r="F68" s="1826"/>
      <c r="G68" s="90"/>
      <c r="I68" s="1625"/>
      <c r="J68" s="1625"/>
    </row>
    <row r="70" s="1816" customFormat="1" customHeight="1" ht="11.25">
      <c r="A70" s="1816" t="s">
        <v>1942</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1943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1944</v>
      </c>
    </row>
    <row r="75" s="1816" customFormat="1" customHeight="1" ht="11.25">
      <c r="A75" s="1816" t="s">
        <v>1945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1943</v>
      </c>
    </row>
    <row r="79" s="1816" customFormat="1" customHeight="1" ht="11.25">
      <c r="A79" s="1816" t="s">
        <v>1946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1951</v>
      </c>
    </row>
    <row r="101" s="1636" customFormat="1" customHeight="1" ht="11.25">
      <c r="A101" s="1167"/>
      <c r="B101" s="1167"/>
      <c r="C101" s="1167"/>
      <c r="D101" s="1161"/>
      <c r="E101" s="1171"/>
      <c r="F101" s="1830"/>
      <c r="G101" s="1831"/>
      <c r="H101" s="2516" t="s">
        <v>98</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1955</v>
      </c>
    </row>
    <row r="115" s="1851" customFormat="1" customHeight="1" ht="15">
      <c r="A115" s="624"/>
      <c r="B115" s="625"/>
      <c r="C115" s="625"/>
      <c r="D115" s="2579" t="s">
        <v>98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635</v>
      </c>
      <c r="F118" s="2377"/>
      <c r="G118" s="2377"/>
      <c r="H118" s="2377"/>
      <c r="I118" s="2377"/>
      <c r="J118" s="2377"/>
      <c r="K118" s="2377"/>
      <c r="L118" s="2377"/>
      <c r="M118" s="2377"/>
      <c r="N118" s="2377"/>
      <c r="O118" s="2377"/>
      <c r="P118" s="2377"/>
      <c r="Q118" s="559">
        <f>SUMIF(T119:T120,"i",Q119:Q120)</f>
        <v>0</v>
      </c>
      <c r="R118" s="1018"/>
      <c r="S118" s="1799" t="s">
        <v>636</v>
      </c>
      <c r="T118" s="718" t="s">
        <v>637</v>
      </c>
      <c r="U118" s="2375">
        <v>1</v>
      </c>
      <c r="V118" s="2375" t="s">
        <v>600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638</v>
      </c>
      <c r="F121" s="2377"/>
      <c r="G121" s="2377"/>
      <c r="H121" s="2377"/>
      <c r="I121" s="2377"/>
      <c r="J121" s="2377"/>
      <c r="K121" s="2377"/>
      <c r="L121" s="2377"/>
      <c r="M121" s="2377"/>
      <c r="N121" s="2377"/>
      <c r="O121" s="2377"/>
      <c r="P121" s="2377"/>
      <c r="Q121" s="559">
        <f>SUMIF(T122:T123,"i",Q122:Q123)</f>
        <v>0</v>
      </c>
      <c r="R121" s="1018"/>
      <c r="S121" s="1799" t="s">
        <v>639</v>
      </c>
      <c r="T121" s="718" t="s">
        <v>637</v>
      </c>
      <c r="U121" s="2375">
        <v>1</v>
      </c>
      <c r="V121" s="2375" t="s">
        <v>600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1957</v>
      </c>
    </row>
    <row r="127" s="1851" customFormat="1" customHeight="1" ht="15">
      <c r="A127" s="624"/>
      <c r="B127" s="625"/>
      <c r="C127" s="625"/>
      <c r="D127" s="2579" t="s">
        <v>98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590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635</v>
      </c>
      <c r="F130" s="2377"/>
      <c r="G130" s="2377"/>
      <c r="H130" s="2377"/>
      <c r="I130" s="2377"/>
      <c r="J130" s="2377"/>
      <c r="K130" s="2377"/>
      <c r="L130" s="2377"/>
      <c r="M130" s="2377"/>
      <c r="N130" s="2377"/>
      <c r="O130" s="2377"/>
      <c r="P130" s="2377"/>
      <c r="Q130" s="559">
        <f>SUMIF(T131:T132,"i",Q131:Q132)</f>
        <v>0</v>
      </c>
      <c r="R130" s="1018"/>
      <c r="S130" s="1799" t="s">
        <v>636</v>
      </c>
      <c r="T130" s="718" t="s">
        <v>637</v>
      </c>
      <c r="U130" s="2375">
        <v>1</v>
      </c>
      <c r="V130" s="2375" t="s">
        <v>600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637</v>
      </c>
      <c r="U133" s="2375">
        <v>1</v>
      </c>
      <c r="V133" s="2375" t="s">
        <v>600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1958</v>
      </c>
    </row>
    <row r="139" s="1851" customFormat="1" customHeight="1" ht="45">
      <c r="A139" s="1807"/>
      <c r="B139" s="1161"/>
      <c r="C139" s="413"/>
      <c r="D139" s="90"/>
      <c r="E139" s="2573"/>
      <c r="F139" s="2109" t="s">
        <v>98</v>
      </c>
      <c r="G139" s="2576" t="s">
        <v>28</v>
      </c>
      <c r="H139" s="290"/>
      <c r="I139" s="638" t="s">
        <v>98</v>
      </c>
      <c r="J139" s="1808" t="s">
        <v>1959</v>
      </c>
      <c r="K139" s="639" t="s">
        <v>571</v>
      </c>
      <c r="L139" s="2225" t="s">
        <v>571</v>
      </c>
      <c r="M139" s="2578"/>
      <c r="N139" s="639" t="s">
        <v>571</v>
      </c>
      <c r="O139" s="639" t="s">
        <v>571</v>
      </c>
      <c r="P139" s="639" t="s">
        <v>571</v>
      </c>
      <c r="Q139" s="640">
        <f>SUM(Q140:Q142)</f>
        <v>0</v>
      </c>
      <c r="R139" s="640">
        <f>IF(R136=0,0,(Q136/R136)*100)</f>
        <v>0</v>
      </c>
      <c r="S139" s="2180"/>
      <c r="T139" s="718" t="s">
        <v>637</v>
      </c>
      <c r="U139" s="90"/>
      <c r="V139" s="90"/>
      <c r="AC139" s="90"/>
    </row>
    <row s="1851" customFormat="1" customHeight="1" ht="11.25">
      <c r="A140" s="1807"/>
      <c r="B140" s="1161"/>
      <c r="C140" s="413"/>
      <c r="D140" s="90"/>
      <c r="E140" s="2574"/>
      <c r="F140" s="2109"/>
      <c r="G140" s="2576"/>
      <c r="H140" s="2128"/>
      <c r="I140" s="2516" t="s">
        <v>1046</v>
      </c>
      <c r="J140" s="2570"/>
      <c r="K140" s="2571"/>
      <c r="L140" s="641"/>
      <c r="M140" s="642" t="s">
        <v>98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1046</v>
      </c>
      <c r="J147" s="2570"/>
      <c r="K147" s="2571"/>
      <c r="L147" s="641"/>
      <c r="M147" s="642" t="s">
        <v>98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98</v>
      </c>
      <c r="N150" s="1796"/>
      <c r="O150" s="643"/>
      <c r="P150" s="644"/>
      <c r="Q150" s="643"/>
      <c r="R150" s="645">
        <v>0</v>
      </c>
      <c r="S150" s="90"/>
      <c r="T150" s="718"/>
      <c r="U150" s="90"/>
      <c r="V150" s="90"/>
      <c r="AC150" s="90"/>
    </row>
    <row r="152" s="1816" customFormat="1" customHeight="1" ht="17.25">
      <c r="A152" s="1816" t="s">
        <v>1962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98</v>
      </c>
      <c r="N154" s="2505" t="str">
        <f>IF(Z154="","",INDEX(TERRITORY_MR_LIST,MATCH(Z154,TERRITORY_LIST_ID,0)))</f>
        <v/>
      </c>
      <c r="O154" s="2186" t="s">
        <v>65</v>
      </c>
      <c r="P154" s="2109"/>
      <c r="Q154" s="2109" t="s">
        <v>98</v>
      </c>
      <c r="R154" s="2503" t="s">
        <v>28</v>
      </c>
      <c r="S154" s="2108" t="s">
        <v>65</v>
      </c>
      <c r="T154" s="1812"/>
      <c r="U154" s="1812" t="s">
        <v>98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228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229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98</v>
      </c>
      <c r="N160" s="2505" t="str">
        <f>IF(Z160="","",INDEX(TERRITORY_MR_LIST,MATCH(Z160,TERRITORY_LIST_ID,0)))</f>
        <v/>
      </c>
      <c r="O160" s="2186" t="s">
        <v>65</v>
      </c>
      <c r="P160" s="2109"/>
      <c r="Q160" s="2109" t="s">
        <v>98</v>
      </c>
      <c r="R160" s="2503" t="s">
        <v>28</v>
      </c>
      <c r="S160" s="2108" t="s">
        <v>65</v>
      </c>
      <c r="T160" s="1812"/>
      <c r="U160" s="1812" t="s">
        <v>98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228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98</v>
      </c>
      <c r="N165" s="2505" t="str">
        <f>IF(Z165="","",INDEX(TERRITORY_MR_LIST,MATCH(Z165,TERRITORY_LIST_ID,0)))</f>
        <v/>
      </c>
      <c r="O165" s="2186" t="s">
        <v>65</v>
      </c>
      <c r="P165" s="2109"/>
      <c r="Q165" s="2109" t="s">
        <v>98</v>
      </c>
      <c r="R165" s="2503" t="s">
        <v>28</v>
      </c>
      <c r="S165" s="2108" t="s">
        <v>65</v>
      </c>
      <c r="T165" s="1812"/>
      <c r="U165" s="1812" t="s">
        <v>98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98</v>
      </c>
      <c r="R169" s="2503" t="s">
        <v>28</v>
      </c>
      <c r="S169" s="2108" t="s">
        <v>65</v>
      </c>
      <c r="T169" s="1812"/>
      <c r="U169" s="1812" t="s">
        <v>98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98</v>
      </c>
      <c r="N176" s="2505" t="str">
        <f>IF(Z176="","",INDEX(TERRITORY_MR_LIST,MATCH(Z176,TERRITORY_LIST_ID,0)))</f>
        <v/>
      </c>
      <c r="O176" s="2186" t="s">
        <v>65</v>
      </c>
      <c r="P176" s="2109"/>
      <c r="Q176" s="2109" t="s">
        <v>98</v>
      </c>
      <c r="R176" s="2503" t="s">
        <v>28</v>
      </c>
      <c r="S176" s="2407" t="s">
        <v>19</v>
      </c>
      <c r="T176" s="1803"/>
      <c r="U176" s="1803" t="s">
        <v>98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228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229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98</v>
      </c>
      <c r="N182" s="2505" t="str">
        <f>IF(Z182="","",INDEX(TERRITORY_MR_LIST,MATCH(Z182,TERRITORY_LIST_ID,0)))</f>
        <v/>
      </c>
      <c r="O182" s="2186" t="s">
        <v>65</v>
      </c>
      <c r="P182" s="2109"/>
      <c r="Q182" s="2109" t="s">
        <v>98</v>
      </c>
      <c r="R182" s="2503" t="s">
        <v>28</v>
      </c>
      <c r="S182" s="2407" t="s">
        <v>19</v>
      </c>
      <c r="T182" s="1803"/>
      <c r="U182" s="1803" t="s">
        <v>98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228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98</v>
      </c>
      <c r="N187" s="2505" t="str">
        <f>IF(Z187="","",INDEX(TERRITORY_MR_LIST,MATCH(Z187,TERRITORY_LIST_ID,0)))</f>
        <v/>
      </c>
      <c r="O187" s="2186" t="s">
        <v>65</v>
      </c>
      <c r="P187" s="2109"/>
      <c r="Q187" s="2109" t="s">
        <v>98</v>
      </c>
      <c r="R187" s="2503" t="s">
        <v>28</v>
      </c>
      <c r="S187" s="2407" t="s">
        <v>19</v>
      </c>
      <c r="T187" s="1803"/>
      <c r="U187" s="1803" t="s">
        <v>98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98</v>
      </c>
      <c r="R191" s="2503" t="s">
        <v>28</v>
      </c>
      <c r="S191" s="2407" t="s">
        <v>19</v>
      </c>
      <c r="T191" s="1803"/>
      <c r="U191" s="1803" t="s">
        <v>98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98</v>
      </c>
      <c r="P202" s="2518"/>
      <c r="Q202" s="1581"/>
      <c r="R202" s="2186" t="s">
        <v>65</v>
      </c>
      <c r="S202" s="2186" t="s">
        <v>65</v>
      </c>
      <c r="T202" s="1856"/>
      <c r="U202" s="2109" t="s">
        <v>98</v>
      </c>
      <c r="V202" s="2525" t="str">
        <f>IF(AK202="","",INDEX(TERRITORY_MR_LIST,MATCH(AK202,TERRITORY_LIST_ID,0)))</f>
        <v/>
      </c>
      <c r="W202" s="1582"/>
      <c r="X202" s="2186" t="s">
        <v>65</v>
      </c>
      <c r="Y202" s="2186" t="s">
        <v>19</v>
      </c>
      <c r="Z202" s="1565"/>
      <c r="AA202" s="2109" t="s">
        <v>98</v>
      </c>
      <c r="AB202" s="2527"/>
      <c r="AC202" s="1583"/>
      <c r="AD202" s="2186" t="s">
        <v>65</v>
      </c>
      <c r="AE202" s="2186" t="s">
        <v>19</v>
      </c>
      <c r="AF202" s="1563"/>
      <c r="AG202" s="1812" t="s">
        <v>98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229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ECEBF-40B9-5FAA-5234-67F84EB342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1968</v>
      </c>
      <c r="B1" s="847"/>
      <c r="C1" s="983" t="s">
        <v>1969</v>
      </c>
      <c r="D1" s="981" t="s">
        <v>832</v>
      </c>
      <c r="E1" s="981" t="s">
        <v>878</v>
      </c>
      <c r="F1" s="981" t="s">
        <v>931</v>
      </c>
      <c r="G1" s="981" t="s">
        <v>918</v>
      </c>
      <c r="H1" s="981" t="s">
        <v>1643</v>
      </c>
    </row>
    <row customHeight="1" ht="9">
      <c r="A2" s="984" t="s">
        <v>1970</v>
      </c>
      <c r="B2" s="984"/>
      <c r="C2" s="985" t="str">
        <f>INDEX(TEMPLATE_NUMBER_FORM_LIST,MATCH(TEMPLATE_SPHERE,TEMPLATE_SPHERE_LIST,0))</f>
        <v>10</v>
      </c>
      <c r="D2" s="984" t="s">
        <v>1493</v>
      </c>
      <c r="E2" s="984" t="s">
        <v>147</v>
      </c>
      <c r="F2" s="986" t="s">
        <v>147</v>
      </c>
      <c r="G2" s="984" t="s">
        <v>147</v>
      </c>
      <c r="H2" s="987"/>
    </row>
    <row customHeight="1" ht="63">
      <c r="A3" s="847"/>
      <c r="B3" s="847" t="s">
        <v>98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1971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1972</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1973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1974</v>
      </c>
    </row>
    <row customHeight="1" ht="117">
      <c r="A5" s="847" t="s">
        <v>1975</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1976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1977</v>
      </c>
    </row>
    <row customHeight="1" ht="90">
      <c r="A6" s="847" t="s">
        <v>1978</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1979</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1980</v>
      </c>
      <c r="E7" s="847" t="s">
        <v>1981</v>
      </c>
      <c r="F7" s="987"/>
      <c r="G7" s="987"/>
      <c r="H7" s="987"/>
    </row>
    <row customHeight="1" ht="108">
      <c r="A8" s="847" t="s">
        <v>1982</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1187</v>
      </c>
      <c r="E8" s="847" t="s">
        <v>1983</v>
      </c>
      <c r="F8" s="987"/>
      <c r="G8" s="987"/>
      <c r="H8" s="987"/>
    </row>
    <row customHeight="1" ht="99">
      <c r="A9" s="847" t="s">
        <v>1984</v>
      </c>
      <c r="B9" s="847"/>
      <c r="C9" s="847" t="s">
        <v>1985</v>
      </c>
      <c r="D9" s="847"/>
      <c r="E9" s="847"/>
      <c r="F9" s="987"/>
      <c r="G9" s="987"/>
      <c r="H9" s="987"/>
    </row>
    <row customHeight="1" ht="126">
      <c r="A10" s="847" t="s">
        <v>1986</v>
      </c>
      <c r="B10" s="847"/>
      <c r="C10" s="847" t="s">
        <v>1987</v>
      </c>
      <c r="D10" s="847"/>
      <c r="E10" s="847"/>
      <c r="F10" s="987"/>
      <c r="G10" s="987"/>
      <c r="H10" s="987"/>
    </row>
    <row customHeight="1" ht="108">
      <c r="A11" s="847" t="s">
        <v>1988</v>
      </c>
      <c r="B11" s="847"/>
      <c r="C11" s="847" t="s">
        <v>1989</v>
      </c>
      <c r="D11" s="847"/>
      <c r="E11" s="847"/>
      <c r="F11" s="987"/>
      <c r="G11" s="987"/>
      <c r="H11" s="987"/>
    </row>
    <row customHeight="1" ht="54">
      <c r="A12" s="847" t="s">
        <v>1990</v>
      </c>
      <c r="B12" s="847"/>
      <c r="C12" s="847" t="s">
        <v>1991</v>
      </c>
      <c r="D12" s="847"/>
      <c r="E12" s="847"/>
      <c r="F12" s="987"/>
      <c r="G12" s="987"/>
      <c r="H12" s="987"/>
    </row>
    <row customHeight="1" ht="45">
      <c r="A13" s="847" t="s">
        <v>1992</v>
      </c>
      <c r="B13" s="847"/>
      <c r="C13" s="847" t="s">
        <v>1993</v>
      </c>
      <c r="D13" s="847"/>
      <c r="E13" s="847"/>
      <c r="F13" s="987"/>
      <c r="G13" s="987"/>
      <c r="H13" s="987"/>
    </row>
    <row customHeight="1" ht="117">
      <c r="A14" s="847" t="s">
        <v>1994</v>
      </c>
      <c r="B14" s="847"/>
      <c r="C14" s="847" t="s">
        <v>1995</v>
      </c>
      <c r="D14" s="847"/>
      <c r="E14" s="847"/>
      <c r="F14" s="987"/>
      <c r="G14" s="987"/>
      <c r="H14" s="987"/>
    </row>
    <row customHeight="1" ht="117">
      <c r="A15" s="847" t="s">
        <v>1996</v>
      </c>
      <c r="B15" s="847"/>
      <c r="C15" s="847" t="s">
        <v>1997</v>
      </c>
      <c r="D15" s="847"/>
      <c r="E15" s="847"/>
      <c r="F15" s="987"/>
      <c r="G15" s="987"/>
      <c r="H15" s="987"/>
    </row>
    <row customHeight="1" ht="63">
      <c r="A16" s="847" t="s">
        <v>1998</v>
      </c>
      <c r="B16" s="847"/>
      <c r="C16" s="847" t="s">
        <v>1999</v>
      </c>
      <c r="D16" s="847"/>
      <c r="E16" s="847"/>
      <c r="F16" s="987"/>
      <c r="G16" s="987"/>
      <c r="H16" s="987"/>
    </row>
    <row customHeight="1" ht="54">
      <c r="A17" s="847" t="s">
        <v>2000</v>
      </c>
      <c r="B17" s="847"/>
      <c r="C17" s="985" t="s">
        <v>2001</v>
      </c>
      <c r="D17" s="847"/>
      <c r="E17" s="847"/>
      <c r="F17" s="987"/>
      <c r="G17" s="987"/>
      <c r="H17" s="987"/>
    </row>
    <row customHeight="1" ht="27">
      <c r="A18" s="847" t="s">
        <v>2002</v>
      </c>
      <c r="B18" s="847"/>
      <c r="C18" s="985" t="s">
        <v>2003</v>
      </c>
      <c r="D18" s="847"/>
      <c r="E18" s="847"/>
      <c r="F18" s="987"/>
      <c r="G18" s="987"/>
      <c r="H18" s="987"/>
    </row>
    <row customHeight="1" ht="54">
      <c r="A19" s="847" t="s">
        <v>2004</v>
      </c>
      <c r="B19" s="847"/>
      <c r="C19" s="985" t="s">
        <v>2005</v>
      </c>
      <c r="D19" s="847"/>
      <c r="E19" s="847"/>
      <c r="F19" s="987"/>
      <c r="G19" s="987"/>
      <c r="H19" s="987"/>
    </row>
    <row customHeight="1" ht="36">
      <c r="A20" s="847" t="s">
        <v>2006</v>
      </c>
      <c r="B20" s="847"/>
      <c r="C20" s="985" t="s">
        <v>2007</v>
      </c>
      <c r="D20" s="847"/>
      <c r="E20" s="847"/>
      <c r="F20" s="987"/>
      <c r="G20" s="987"/>
      <c r="H20" s="987"/>
    </row>
    <row customHeight="1" ht="36">
      <c r="A21" s="847" t="s">
        <v>2008</v>
      </c>
      <c r="B21" s="847"/>
      <c r="C21" s="985" t="s">
        <v>2009</v>
      </c>
      <c r="D21" s="847"/>
      <c r="E21" s="847"/>
      <c r="F21" s="987"/>
      <c r="G21" s="987"/>
      <c r="H21" s="987"/>
    </row>
    <row customHeight="1" ht="27">
      <c r="A22" s="847" t="s">
        <v>2010</v>
      </c>
      <c r="B22" s="847"/>
      <c r="C22" s="985" t="s">
        <v>2011</v>
      </c>
      <c r="D22" s="847"/>
      <c r="E22" s="847"/>
      <c r="F22" s="987"/>
      <c r="G22" s="987"/>
      <c r="H22" s="987"/>
    </row>
    <row customHeight="1" ht="36">
      <c r="A23" s="847" t="s">
        <v>2012</v>
      </c>
      <c r="B23" s="847"/>
      <c r="C23" s="985" t="s">
        <v>2013</v>
      </c>
      <c r="D23" s="847"/>
      <c r="E23" s="847"/>
      <c r="F23" s="987"/>
      <c r="G23" s="987"/>
      <c r="H23" s="987"/>
    </row>
    <row customHeight="1" ht="28.5">
      <c r="A24" s="847" t="s">
        <v>2014</v>
      </c>
      <c r="B24" s="847"/>
      <c r="C24" s="985" t="s">
        <v>2015</v>
      </c>
      <c r="D24" s="847"/>
      <c r="E24" s="847"/>
      <c r="F24" s="987"/>
      <c r="G24" s="987"/>
      <c r="H24" s="987"/>
    </row>
    <row customHeight="1" ht="36">
      <c r="A25" s="847" t="s">
        <v>2016</v>
      </c>
      <c r="B25" s="847"/>
      <c r="C25" s="985" t="s">
        <v>2017</v>
      </c>
      <c r="D25" s="847"/>
      <c r="E25" s="847"/>
      <c r="F25" s="987"/>
      <c r="G25" s="987"/>
      <c r="H25" s="987"/>
    </row>
    <row customHeight="1" ht="27">
      <c r="A26" s="847" t="s">
        <v>2018</v>
      </c>
      <c r="B26" s="847"/>
      <c r="C26" s="985" t="s">
        <v>2019</v>
      </c>
      <c r="D26" s="847"/>
      <c r="E26" s="847"/>
      <c r="F26" s="987"/>
      <c r="G26" s="987"/>
      <c r="H26" s="987"/>
    </row>
    <row customHeight="1" ht="36">
      <c r="A27" s="847" t="s">
        <v>2020</v>
      </c>
      <c r="B27" s="847"/>
      <c r="C27" s="985" t="s">
        <v>2021</v>
      </c>
      <c r="D27" s="847"/>
      <c r="E27" s="847"/>
      <c r="F27" s="987"/>
      <c r="G27" s="987"/>
      <c r="H27" s="987"/>
    </row>
    <row customHeight="1" ht="28.5">
      <c r="A28" s="847" t="s">
        <v>2022</v>
      </c>
      <c r="B28" s="847"/>
      <c r="C28" s="985" t="s">
        <v>2023</v>
      </c>
      <c r="D28" s="847"/>
      <c r="E28" s="847"/>
      <c r="F28" s="987"/>
      <c r="G28" s="987"/>
      <c r="H28" s="987"/>
    </row>
    <row customHeight="1" ht="126">
      <c r="A29" s="847" t="s">
        <v>2024</v>
      </c>
      <c r="B29" s="847" t="s">
        <v>1595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2025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2026</v>
      </c>
    </row>
    <row customHeight="1" ht="36">
      <c r="A30" s="847" t="s">
        <v>2027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2029</v>
      </c>
      <c r="B31" s="847"/>
      <c r="C31" s="985" t="str">
        <f>IF(TEMPLATE_SPHERE="HEAT",D31,IF(TEMPLATE_SPHERE="TKO",H31,E31))</f>
        <v>Форма 1. Информация об организации, осуществляющей холодное водоснабжение (общая информация)</v>
      </c>
      <c r="D31" s="847" t="s">
        <v>2030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2031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2032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2033</v>
      </c>
    </row>
    <row customHeight="1" ht="9">
      <c r="A33" s="847"/>
      <c r="B33" s="847"/>
      <c r="C33" s="985"/>
      <c r="D33" s="847"/>
      <c r="E33" s="847"/>
      <c r="F33" s="987"/>
      <c r="G33" s="987"/>
      <c r="H33" s="987"/>
    </row>
    <row customHeight="1" ht="9">
      <c r="A34" s="847"/>
      <c r="B34" s="847" t="s">
        <v>1531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BADA7D-8CAF-CAB6-D888-D82C160302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2034</v>
      </c>
      <c r="D1" s="899"/>
      <c r="E1" s="899"/>
      <c r="F1" s="899"/>
      <c r="G1" s="899"/>
      <c r="H1" s="899" t="s">
        <v>2035</v>
      </c>
      <c r="I1" s="899"/>
      <c r="J1" s="899"/>
      <c r="K1" s="899"/>
      <c r="L1" s="899"/>
      <c r="M1" s="899" t="s">
        <v>2036</v>
      </c>
      <c r="N1" s="899" t="s">
        <v>2037</v>
      </c>
      <c r="O1" s="2593" t="s">
        <v>2038</v>
      </c>
      <c r="P1" s="2593"/>
      <c r="Q1" s="2593"/>
      <c r="R1" s="2593"/>
      <c r="S1" s="2593"/>
      <c r="T1" s="2593" t="s">
        <v>2036</v>
      </c>
      <c r="U1" s="2593"/>
      <c r="V1" s="2593"/>
      <c r="W1" s="2593"/>
      <c r="X1" s="2593"/>
      <c r="Y1" s="1000"/>
      <c r="Z1" s="2593" t="s">
        <v>2039</v>
      </c>
      <c r="AA1" s="2593"/>
      <c r="AB1" s="2593"/>
      <c r="AC1" s="2593"/>
      <c r="AD1" s="2593"/>
    </row>
    <row customHeight="1" ht="18">
      <c r="A2" s="847"/>
      <c r="B2" s="847"/>
      <c r="C2" s="842" t="s">
        <v>832</v>
      </c>
      <c r="D2" s="842" t="s">
        <v>878</v>
      </c>
      <c r="E2" s="842" t="s">
        <v>931</v>
      </c>
      <c r="F2" s="842" t="s">
        <v>918</v>
      </c>
      <c r="G2" s="842" t="s">
        <v>1643</v>
      </c>
      <c r="H2" s="844"/>
      <c r="I2" s="844"/>
      <c r="J2" s="844"/>
      <c r="K2" s="844"/>
      <c r="L2" s="844"/>
      <c r="M2" s="844"/>
      <c r="N2" s="844"/>
      <c r="O2" s="842" t="s">
        <v>832</v>
      </c>
      <c r="P2" s="842" t="s">
        <v>878</v>
      </c>
      <c r="Q2" s="842" t="s">
        <v>918</v>
      </c>
      <c r="R2" s="842" t="s">
        <v>931</v>
      </c>
      <c r="S2" s="842" t="s">
        <v>1643</v>
      </c>
      <c r="T2" s="842" t="s">
        <v>832</v>
      </c>
      <c r="U2" s="842" t="s">
        <v>878</v>
      </c>
      <c r="V2" s="842" t="s">
        <v>918</v>
      </c>
      <c r="W2" s="842" t="s">
        <v>931</v>
      </c>
      <c r="X2" s="842" t="s">
        <v>1643</v>
      </c>
      <c r="Y2" s="842"/>
      <c r="Z2" s="842" t="s">
        <v>832</v>
      </c>
      <c r="AA2" s="851" t="s">
        <v>878</v>
      </c>
      <c r="AB2" s="842" t="s">
        <v>918</v>
      </c>
      <c r="AC2" s="842" t="s">
        <v>931</v>
      </c>
      <c r="AD2" s="842" t="s">
        <v>1643</v>
      </c>
    </row>
    <row customHeight="1" ht="162">
      <c r="A3" s="846" t="s">
        <v>26</v>
      </c>
      <c r="B3" s="846"/>
      <c r="C3" s="2597" t="s">
        <v>2040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2041</v>
      </c>
      <c r="AA3" s="844" t="s">
        <v>2042</v>
      </c>
      <c r="AB3" s="847" t="s">
        <v>2043</v>
      </c>
      <c r="AC3" s="847" t="s">
        <v>2044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1582</v>
      </c>
      <c r="D11" s="2600" t="s">
        <v>1578</v>
      </c>
      <c r="E11" s="2600" t="s">
        <v>1676</v>
      </c>
      <c r="F11" s="2600" t="s">
        <v>2045</v>
      </c>
      <c r="G11" s="2600"/>
      <c r="H11" s="899" t="s">
        <v>2046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2047</v>
      </c>
      <c r="U11" s="844" t="s">
        <v>2048</v>
      </c>
      <c r="V11" s="844"/>
      <c r="W11" s="844"/>
      <c r="X11" s="844"/>
      <c r="Y11" s="1001"/>
      <c r="Z11" s="847" t="s">
        <v>2049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2050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2051</v>
      </c>
      <c r="U12" s="844" t="s">
        <v>2052</v>
      </c>
      <c r="V12" s="844"/>
      <c r="W12" s="844"/>
      <c r="X12" s="844"/>
      <c r="Y12" s="1001"/>
      <c r="Z12" s="847" t="s">
        <v>2053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2054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2055</v>
      </c>
      <c r="U13" s="845" t="s">
        <v>2056</v>
      </c>
      <c r="V13" s="845"/>
      <c r="W13" s="845"/>
      <c r="X13" s="844"/>
      <c r="Y13" s="1001"/>
      <c r="Z13" s="847" t="s">
        <v>2057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2059</v>
      </c>
      <c r="AA14" s="850" t="s">
        <v>2059</v>
      </c>
      <c r="AB14" s="847"/>
      <c r="AC14" s="847"/>
      <c r="AD14" s="847"/>
    </row>
    <row customHeight="1" ht="108">
      <c r="A15" s="2594"/>
      <c r="B15" s="900">
        <v>5</v>
      </c>
      <c r="C15" s="2601"/>
      <c r="D15" s="2601"/>
      <c r="E15" s="2601"/>
      <c r="F15" s="2601"/>
      <c r="G15" s="2601"/>
      <c r="H15" s="2595" t="s">
        <v>2060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2061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2062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2062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1679</v>
      </c>
      <c r="B18" s="900">
        <v>1</v>
      </c>
      <c r="C18" s="844" t="s">
        <v>2046</v>
      </c>
      <c r="D18" s="968" t="s">
        <v>2046</v>
      </c>
      <c r="E18" s="844" t="s">
        <v>2046</v>
      </c>
      <c r="F18" s="844" t="s">
        <v>2046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2063</v>
      </c>
      <c r="U18" s="847" t="s">
        <v>2064</v>
      </c>
      <c r="V18" s="847" t="s">
        <v>2065</v>
      </c>
      <c r="W18" s="847" t="s">
        <v>2066</v>
      </c>
      <c r="X18" s="844"/>
      <c r="Y18" s="1001"/>
      <c r="Z18" s="847" t="s">
        <v>2067</v>
      </c>
      <c r="AA18" s="850" t="s">
        <v>2068</v>
      </c>
      <c r="AB18" s="850" t="s">
        <v>2068</v>
      </c>
      <c r="AC18" s="850" t="s">
        <v>2068</v>
      </c>
      <c r="AD18" s="847"/>
    </row>
    <row customHeight="1" ht="36">
      <c r="A19" s="846"/>
      <c r="B19" s="900">
        <v>2</v>
      </c>
      <c r="C19" s="844" t="s">
        <v>2050</v>
      </c>
      <c r="D19" s="968" t="s">
        <v>2050</v>
      </c>
      <c r="E19" s="844" t="s">
        <v>2050</v>
      </c>
      <c r="F19" s="844" t="s">
        <v>2050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2069</v>
      </c>
      <c r="U19" s="847" t="s">
        <v>2070</v>
      </c>
      <c r="V19" s="847" t="s">
        <v>2071</v>
      </c>
      <c r="W19" s="847" t="s">
        <v>2072</v>
      </c>
      <c r="X19" s="844"/>
      <c r="Y19" s="1001"/>
      <c r="Z19" s="847" t="s">
        <v>2073</v>
      </c>
      <c r="AA19" s="850" t="s">
        <v>2073</v>
      </c>
      <c r="AB19" s="850" t="s">
        <v>2073</v>
      </c>
      <c r="AC19" s="850" t="s">
        <v>2073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733</v>
      </c>
      <c r="P20" s="958" t="s">
        <v>733</v>
      </c>
      <c r="Q20" s="958" t="s">
        <v>733</v>
      </c>
      <c r="R20" s="958" t="s">
        <v>733</v>
      </c>
      <c r="S20" s="958"/>
      <c r="T20" s="965" t="s">
        <v>2074</v>
      </c>
      <c r="U20" s="847" t="s">
        <v>2075</v>
      </c>
      <c r="V20" s="847" t="s">
        <v>2076</v>
      </c>
      <c r="W20" s="847" t="s">
        <v>2077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316</v>
      </c>
      <c r="P21" s="958"/>
      <c r="Q21" s="958"/>
      <c r="R21" s="958"/>
      <c r="S21" s="958"/>
      <c r="T21" s="965" t="s">
        <v>2078</v>
      </c>
      <c r="U21" s="847"/>
      <c r="V21" s="847"/>
      <c r="W21" s="847"/>
      <c r="X21" s="844"/>
      <c r="Y21" s="1001"/>
      <c r="Z21" s="847" t="s">
        <v>2079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2080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2081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753</v>
      </c>
      <c r="R24" s="958"/>
      <c r="S24" s="958"/>
      <c r="T24" s="965"/>
      <c r="U24" s="847"/>
      <c r="V24" s="847" t="s">
        <v>2082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760</v>
      </c>
      <c r="R25" s="958" t="s">
        <v>316</v>
      </c>
      <c r="S25" s="958"/>
      <c r="T25" s="965" t="s">
        <v>2083</v>
      </c>
      <c r="U25" s="847" t="s">
        <v>2083</v>
      </c>
      <c r="V25" s="847" t="s">
        <v>2083</v>
      </c>
      <c r="W25" s="847" t="s">
        <v>2083</v>
      </c>
      <c r="X25" s="844"/>
      <c r="Y25" s="1001"/>
      <c r="Z25" s="847"/>
      <c r="AA25" s="850"/>
      <c r="AB25" s="847"/>
      <c r="AC25" s="847"/>
      <c r="AD25" s="847"/>
    </row>
    <row customHeight="1" ht="18">
      <c r="A26" s="846"/>
      <c r="B26" s="900">
        <v>9</v>
      </c>
      <c r="C26" s="844" t="s">
        <v>677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749</v>
      </c>
      <c r="P26" s="958" t="s">
        <v>743</v>
      </c>
      <c r="Q26" s="958" t="s">
        <v>2084</v>
      </c>
      <c r="R26" s="958" t="s">
        <v>743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2085</v>
      </c>
      <c r="V26" s="965" t="s">
        <v>2085</v>
      </c>
      <c r="W26" s="965" t="s">
        <v>2085</v>
      </c>
      <c r="X26" s="844"/>
      <c r="Y26" s="1001"/>
      <c r="Z26" s="847"/>
      <c r="AA26" s="850"/>
      <c r="AB26" s="847"/>
      <c r="AC26" s="847"/>
      <c r="AD26" s="847"/>
    </row>
    <row customHeight="1" ht="18">
      <c r="A27" s="846"/>
      <c r="B27" s="900">
        <v>10</v>
      </c>
      <c r="C27" s="844" t="s">
        <v>681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751</v>
      </c>
      <c r="P27" s="958" t="s">
        <v>745</v>
      </c>
      <c r="Q27" s="958" t="s">
        <v>2086</v>
      </c>
      <c r="R27" s="958" t="s">
        <v>745</v>
      </c>
      <c r="S27" s="958"/>
      <c r="T27" s="965" t="s">
        <v>2087</v>
      </c>
      <c r="U27" s="965" t="s">
        <v>2087</v>
      </c>
      <c r="V27" s="965" t="s">
        <v>2087</v>
      </c>
      <c r="W27" s="965" t="s">
        <v>2087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753</v>
      </c>
      <c r="P28" s="958"/>
      <c r="Q28" s="958"/>
      <c r="R28" s="958"/>
      <c r="S28" s="958"/>
      <c r="T28" s="965" t="s">
        <v>2088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760</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2089</v>
      </c>
      <c r="V29" s="847"/>
      <c r="W29" s="847" t="s">
        <v>2089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762</v>
      </c>
      <c r="P30" s="958" t="s">
        <v>753</v>
      </c>
      <c r="Q30" s="958" t="s">
        <v>762</v>
      </c>
      <c r="R30" s="958" t="s">
        <v>753</v>
      </c>
      <c r="S30" s="958"/>
      <c r="T30" s="965" t="s">
        <v>2090</v>
      </c>
      <c r="U30" s="847" t="s">
        <v>2090</v>
      </c>
      <c r="V30" s="847" t="s">
        <v>2090</v>
      </c>
      <c r="W30" s="847" t="s">
        <v>2090</v>
      </c>
      <c r="X30" s="844"/>
      <c r="Y30" s="1001"/>
      <c r="Z30" s="847"/>
      <c r="AA30" s="850" t="s">
        <v>2091</v>
      </c>
      <c r="AB30" s="850" t="s">
        <v>2091</v>
      </c>
      <c r="AC30" s="850" t="s">
        <v>2091</v>
      </c>
      <c r="AD30" s="847"/>
    </row>
    <row customHeight="1" ht="18">
      <c r="A31" s="846"/>
      <c r="B31" s="900">
        <v>14</v>
      </c>
      <c r="C31" s="844" t="s">
        <v>2092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2093</v>
      </c>
      <c r="P31" s="958" t="s">
        <v>756</v>
      </c>
      <c r="Q31" s="958" t="s">
        <v>2093</v>
      </c>
      <c r="R31" s="958" t="s">
        <v>756</v>
      </c>
      <c r="S31" s="958"/>
      <c r="T31" s="966" t="s">
        <v>2094</v>
      </c>
      <c r="U31" s="847" t="s">
        <v>2094</v>
      </c>
      <c r="V31" s="847" t="s">
        <v>2094</v>
      </c>
      <c r="W31" s="847" t="s">
        <v>2094</v>
      </c>
      <c r="X31" s="844"/>
      <c r="Y31" s="1001"/>
      <c r="Z31" s="847"/>
      <c r="AA31" s="850"/>
      <c r="AB31" s="850"/>
      <c r="AC31" s="850"/>
      <c r="AD31" s="847"/>
    </row>
    <row customHeight="1" ht="36">
      <c r="A32" s="846"/>
      <c r="B32" s="900">
        <v>15</v>
      </c>
      <c r="C32" s="844" t="s">
        <v>2095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2096</v>
      </c>
      <c r="P32" s="958" t="s">
        <v>758</v>
      </c>
      <c r="Q32" s="958" t="s">
        <v>2096</v>
      </c>
      <c r="R32" s="958" t="s">
        <v>758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2097</v>
      </c>
      <c r="V32" s="847" t="s">
        <v>2097</v>
      </c>
      <c r="W32" s="847" t="s">
        <v>2097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764</v>
      </c>
      <c r="P33" s="958" t="s">
        <v>760</v>
      </c>
      <c r="Q33" s="958" t="s">
        <v>764</v>
      </c>
      <c r="R33" s="958" t="s">
        <v>760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2098</v>
      </c>
      <c r="V33" s="847" t="s">
        <v>2098</v>
      </c>
      <c r="W33" s="847" t="s">
        <v>2099</v>
      </c>
      <c r="X33" s="844"/>
      <c r="Y33" s="1001"/>
      <c r="Z33" s="847"/>
      <c r="AA33" s="850" t="s">
        <v>2100</v>
      </c>
      <c r="AB33" s="850" t="s">
        <v>2100</v>
      </c>
      <c r="AC33" s="850" t="s">
        <v>2100</v>
      </c>
      <c r="AD33" s="847"/>
    </row>
    <row customHeight="1" ht="27">
      <c r="A34" s="846"/>
      <c r="B34" s="900">
        <v>17</v>
      </c>
      <c r="C34" s="844" t="s">
        <v>2101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2102</v>
      </c>
      <c r="P34" s="958" t="s">
        <v>2084</v>
      </c>
      <c r="Q34" s="958" t="s">
        <v>2102</v>
      </c>
      <c r="R34" s="958" t="s">
        <v>2084</v>
      </c>
      <c r="S34" s="958"/>
      <c r="T34" s="967" t="s">
        <v>2103</v>
      </c>
      <c r="U34" s="847" t="s">
        <v>2103</v>
      </c>
      <c r="V34" s="847" t="s">
        <v>2103</v>
      </c>
      <c r="W34" s="847" t="s">
        <v>2104</v>
      </c>
      <c r="X34" s="844"/>
      <c r="Y34" s="1001"/>
      <c r="Z34" s="847"/>
      <c r="AA34" s="850"/>
      <c r="AB34" s="847"/>
      <c r="AC34" s="847"/>
      <c r="AD34" s="847"/>
    </row>
    <row customHeight="1" ht="45">
      <c r="A35" s="846"/>
      <c r="B35" s="900">
        <v>18</v>
      </c>
      <c r="C35" s="844" t="s">
        <v>2105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2106</v>
      </c>
      <c r="P35" s="958" t="s">
        <v>2086</v>
      </c>
      <c r="Q35" s="958" t="s">
        <v>2106</v>
      </c>
      <c r="R35" s="958" t="s">
        <v>2086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2107</v>
      </c>
      <c r="V35" s="847" t="s">
        <v>2107</v>
      </c>
      <c r="W35" s="847" t="s">
        <v>2107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766</v>
      </c>
      <c r="P36" s="958" t="s">
        <v>762</v>
      </c>
      <c r="Q36" s="958" t="s">
        <v>766</v>
      </c>
      <c r="R36" s="958" t="s">
        <v>762</v>
      </c>
      <c r="S36" s="958"/>
      <c r="T36" s="965" t="s">
        <v>2108</v>
      </c>
      <c r="U36" s="847" t="s">
        <v>2108</v>
      </c>
      <c r="V36" s="847" t="s">
        <v>2108</v>
      </c>
      <c r="W36" s="847" t="s">
        <v>2108</v>
      </c>
      <c r="X36" s="844"/>
      <c r="Y36" s="1001"/>
      <c r="Z36" s="847"/>
      <c r="AA36" s="850"/>
      <c r="AB36" s="847"/>
      <c r="AC36" s="847"/>
      <c r="AD36" s="847"/>
    </row>
    <row customHeight="1" ht="18">
      <c r="A37" s="846"/>
      <c r="B37" s="900">
        <v>20</v>
      </c>
      <c r="C37" s="844" t="s">
        <v>2109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2110</v>
      </c>
      <c r="P37" s="958" t="s">
        <v>2093</v>
      </c>
      <c r="Q37" s="958" t="s">
        <v>2110</v>
      </c>
      <c r="R37" s="958" t="s">
        <v>2093</v>
      </c>
      <c r="S37" s="958"/>
      <c r="T37" s="965" t="s">
        <v>2111</v>
      </c>
      <c r="U37" s="847" t="s">
        <v>2111</v>
      </c>
      <c r="V37" s="847" t="s">
        <v>2111</v>
      </c>
      <c r="W37" s="847" t="s">
        <v>2111</v>
      </c>
      <c r="X37" s="844"/>
      <c r="Y37" s="1001"/>
      <c r="Z37" s="847"/>
      <c r="AA37" s="850"/>
      <c r="AB37" s="847"/>
      <c r="AC37" s="847"/>
      <c r="AD37" s="847"/>
    </row>
    <row customHeight="1" ht="18">
      <c r="A38" s="846"/>
      <c r="B38" s="900">
        <v>21</v>
      </c>
      <c r="C38" s="844" t="s">
        <v>2112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2113</v>
      </c>
      <c r="P38" s="958" t="s">
        <v>2096</v>
      </c>
      <c r="Q38" s="958" t="s">
        <v>2113</v>
      </c>
      <c r="R38" s="958" t="s">
        <v>2096</v>
      </c>
      <c r="S38" s="958"/>
      <c r="T38" s="965" t="s">
        <v>2114</v>
      </c>
      <c r="U38" s="847" t="s">
        <v>2114</v>
      </c>
      <c r="V38" s="847" t="s">
        <v>2114</v>
      </c>
      <c r="W38" s="847" t="s">
        <v>2114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770</v>
      </c>
      <c r="P39" s="958" t="s">
        <v>764</v>
      </c>
      <c r="Q39" s="958" t="s">
        <v>770</v>
      </c>
      <c r="R39" s="958" t="s">
        <v>764</v>
      </c>
      <c r="S39" s="958"/>
      <c r="T39" s="965" t="s">
        <v>2115</v>
      </c>
      <c r="U39" s="847" t="s">
        <v>2116</v>
      </c>
      <c r="V39" s="847" t="s">
        <v>2117</v>
      </c>
      <c r="W39" s="847" t="s">
        <v>2118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2119</v>
      </c>
      <c r="P40" s="958" t="s">
        <v>766</v>
      </c>
      <c r="Q40" s="958" t="s">
        <v>2119</v>
      </c>
      <c r="R40" s="958" t="s">
        <v>766</v>
      </c>
      <c r="S40" s="958"/>
      <c r="T40" s="844" t="s">
        <v>2120</v>
      </c>
      <c r="U40" s="844" t="s">
        <v>2120</v>
      </c>
      <c r="V40" s="844" t="s">
        <v>2120</v>
      </c>
      <c r="W40" s="844" t="s">
        <v>2120</v>
      </c>
      <c r="X40" s="844"/>
      <c r="Y40" s="1001"/>
      <c r="Z40" s="847" t="s">
        <v>2121</v>
      </c>
      <c r="AA40" s="850" t="s">
        <v>2121</v>
      </c>
      <c r="AB40" s="850" t="s">
        <v>2121</v>
      </c>
      <c r="AC40" s="850" t="s">
        <v>2121</v>
      </c>
      <c r="AD40" s="847"/>
    </row>
    <row customHeight="1" ht="27">
      <c r="A41" s="846"/>
      <c r="B41" s="900">
        <v>24</v>
      </c>
      <c r="C41" s="844" t="s">
        <v>2122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2123</v>
      </c>
      <c r="P41" s="958" t="s">
        <v>2110</v>
      </c>
      <c r="Q41" s="958" t="s">
        <v>2123</v>
      </c>
      <c r="R41" s="958" t="s">
        <v>2110</v>
      </c>
      <c r="S41" s="958"/>
      <c r="T41" s="844" t="s">
        <v>2124</v>
      </c>
      <c r="U41" s="844" t="s">
        <v>2124</v>
      </c>
      <c r="V41" s="844" t="s">
        <v>2124</v>
      </c>
      <c r="W41" s="844" t="s">
        <v>2124</v>
      </c>
      <c r="X41" s="844"/>
      <c r="Y41" s="1001"/>
      <c r="Z41" s="847" t="s">
        <v>2125</v>
      </c>
      <c r="AA41" s="847" t="s">
        <v>2125</v>
      </c>
      <c r="AB41" s="847" t="s">
        <v>2125</v>
      </c>
      <c r="AC41" s="847" t="s">
        <v>2125</v>
      </c>
      <c r="AD41" s="847"/>
    </row>
    <row customHeight="1" ht="27">
      <c r="A42" s="846"/>
      <c r="B42" s="900">
        <v>25</v>
      </c>
      <c r="C42" s="844" t="s">
        <v>2126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2127</v>
      </c>
      <c r="P42" s="958" t="s">
        <v>2113</v>
      </c>
      <c r="Q42" s="958" t="s">
        <v>2127</v>
      </c>
      <c r="R42" s="958" t="s">
        <v>2113</v>
      </c>
      <c r="S42" s="958"/>
      <c r="T42" s="844" t="s">
        <v>2128</v>
      </c>
      <c r="U42" s="844" t="s">
        <v>2128</v>
      </c>
      <c r="V42" s="844" t="s">
        <v>2128</v>
      </c>
      <c r="W42" s="844" t="s">
        <v>2128</v>
      </c>
      <c r="X42" s="844"/>
      <c r="Y42" s="1001"/>
      <c r="Z42" s="847" t="s">
        <v>2129</v>
      </c>
      <c r="AA42" s="847" t="s">
        <v>2129</v>
      </c>
      <c r="AB42" s="847" t="s">
        <v>2129</v>
      </c>
      <c r="AC42" s="847" t="s">
        <v>2129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2130</v>
      </c>
      <c r="P43" s="958" t="s">
        <v>770</v>
      </c>
      <c r="Q43" s="958" t="s">
        <v>2130</v>
      </c>
      <c r="R43" s="958" t="s">
        <v>770</v>
      </c>
      <c r="S43" s="958"/>
      <c r="T43" s="844" t="s">
        <v>2131</v>
      </c>
      <c r="U43" s="844" t="s">
        <v>2131</v>
      </c>
      <c r="V43" s="844" t="s">
        <v>2131</v>
      </c>
      <c r="W43" s="844" t="s">
        <v>2131</v>
      </c>
      <c r="X43" s="844"/>
      <c r="Y43" s="1001"/>
      <c r="Z43" s="847" t="s">
        <v>2132</v>
      </c>
      <c r="AA43" s="847" t="s">
        <v>2132</v>
      </c>
      <c r="AB43" s="847" t="s">
        <v>2132</v>
      </c>
      <c r="AC43" s="847" t="s">
        <v>2132</v>
      </c>
      <c r="AD43" s="847"/>
    </row>
    <row customHeight="1" ht="27">
      <c r="A44" s="846"/>
      <c r="B44" s="900">
        <v>27</v>
      </c>
      <c r="C44" s="844" t="s">
        <v>2133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2134</v>
      </c>
      <c r="P44" s="958" t="s">
        <v>2135</v>
      </c>
      <c r="Q44" s="958" t="s">
        <v>2134</v>
      </c>
      <c r="R44" s="958" t="s">
        <v>2135</v>
      </c>
      <c r="S44" s="958"/>
      <c r="T44" s="844" t="s">
        <v>2124</v>
      </c>
      <c r="U44" s="844" t="s">
        <v>2124</v>
      </c>
      <c r="V44" s="844" t="s">
        <v>2124</v>
      </c>
      <c r="W44" s="844" t="s">
        <v>2124</v>
      </c>
      <c r="X44" s="844"/>
      <c r="Y44" s="1001"/>
      <c r="Z44" s="847" t="s">
        <v>2136</v>
      </c>
      <c r="AA44" s="847" t="s">
        <v>2136</v>
      </c>
      <c r="AB44" s="847" t="s">
        <v>2136</v>
      </c>
      <c r="AC44" s="847" t="s">
        <v>2136</v>
      </c>
      <c r="AD44" s="847"/>
    </row>
    <row customHeight="1" ht="27">
      <c r="A45" s="846"/>
      <c r="B45" s="900">
        <v>28</v>
      </c>
      <c r="C45" s="844" t="s">
        <v>2137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2138</v>
      </c>
      <c r="P45" s="958" t="s">
        <v>2139</v>
      </c>
      <c r="Q45" s="958" t="s">
        <v>2138</v>
      </c>
      <c r="R45" s="958" t="s">
        <v>2139</v>
      </c>
      <c r="S45" s="958"/>
      <c r="T45" s="844" t="s">
        <v>2128</v>
      </c>
      <c r="U45" s="844" t="s">
        <v>2128</v>
      </c>
      <c r="V45" s="844" t="s">
        <v>2128</v>
      </c>
      <c r="W45" s="844" t="s">
        <v>2128</v>
      </c>
      <c r="X45" s="844"/>
      <c r="Y45" s="1001"/>
      <c r="Z45" s="847" t="s">
        <v>2140</v>
      </c>
      <c r="AA45" s="847" t="s">
        <v>2140</v>
      </c>
      <c r="AB45" s="847" t="s">
        <v>2140</v>
      </c>
      <c r="AC45" s="847" t="s">
        <v>2140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2141</v>
      </c>
      <c r="P46" s="958" t="s">
        <v>2119</v>
      </c>
      <c r="Q46" s="958" t="s">
        <v>2141</v>
      </c>
      <c r="R46" s="958" t="s">
        <v>2119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2142</v>
      </c>
      <c r="V46" s="844" t="s">
        <v>2142</v>
      </c>
      <c r="W46" s="844" t="s">
        <v>2142</v>
      </c>
      <c r="X46" s="844"/>
      <c r="Y46" s="1001"/>
      <c r="Z46" s="847" t="s">
        <v>2143</v>
      </c>
      <c r="AA46" s="847" t="s">
        <v>2144</v>
      </c>
      <c r="AB46" s="847" t="s">
        <v>2144</v>
      </c>
      <c r="AC46" s="847" t="s">
        <v>2144</v>
      </c>
      <c r="AD46" s="847"/>
    </row>
    <row customHeight="1" ht="54">
      <c r="A47" s="846"/>
      <c r="B47" s="900">
        <v>30</v>
      </c>
      <c r="C47" s="844" t="s">
        <v>2145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2146</v>
      </c>
      <c r="P47" s="958" t="s">
        <v>2123</v>
      </c>
      <c r="Q47" s="958" t="s">
        <v>2146</v>
      </c>
      <c r="R47" s="958" t="s">
        <v>2123</v>
      </c>
      <c r="S47" s="958"/>
      <c r="T47" s="844" t="s">
        <v>2147</v>
      </c>
      <c r="U47" s="844" t="s">
        <v>2147</v>
      </c>
      <c r="V47" s="844" t="s">
        <v>2147</v>
      </c>
      <c r="W47" s="844" t="s">
        <v>2147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2130</v>
      </c>
      <c r="Q48" s="958" t="s">
        <v>2148</v>
      </c>
      <c r="R48" s="958" t="s">
        <v>2130</v>
      </c>
      <c r="S48" s="958"/>
      <c r="T48" s="844"/>
      <c r="U48" s="844" t="s">
        <v>2149</v>
      </c>
      <c r="V48" s="844" t="s">
        <v>2150</v>
      </c>
      <c r="W48" s="844" t="s">
        <v>2150</v>
      </c>
      <c r="X48" s="844"/>
      <c r="Y48" s="1001"/>
      <c r="Z48" s="847"/>
      <c r="AA48" s="850" t="s">
        <v>2144</v>
      </c>
      <c r="AB48" s="850" t="s">
        <v>2144</v>
      </c>
      <c r="AC48" s="850" t="s">
        <v>2144</v>
      </c>
      <c r="AD48" s="847"/>
    </row>
    <row customHeight="1" ht="54">
      <c r="A49" s="846"/>
      <c r="B49" s="900">
        <v>32</v>
      </c>
      <c r="C49" s="844" t="s">
        <v>2151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2134</v>
      </c>
      <c r="Q49" s="958" t="s">
        <v>2152</v>
      </c>
      <c r="R49" s="958" t="s">
        <v>2134</v>
      </c>
      <c r="S49" s="958"/>
      <c r="T49" s="844"/>
      <c r="U49" s="844" t="s">
        <v>2147</v>
      </c>
      <c r="V49" s="844" t="s">
        <v>2147</v>
      </c>
      <c r="W49" s="844" t="s">
        <v>2147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2148</v>
      </c>
      <c r="P50" s="958" t="s">
        <v>2141</v>
      </c>
      <c r="Q50" s="958" t="s">
        <v>2153</v>
      </c>
      <c r="R50" s="958" t="s">
        <v>2141</v>
      </c>
      <c r="S50" s="958"/>
      <c r="T50" s="844" t="s">
        <v>2154</v>
      </c>
      <c r="U50" s="844" t="s">
        <v>2155</v>
      </c>
      <c r="V50" s="844" t="s">
        <v>2156</v>
      </c>
      <c r="W50" s="844" t="s">
        <v>2157</v>
      </c>
      <c r="X50" s="844"/>
      <c r="Y50" s="1001"/>
      <c r="Z50" s="847" t="s">
        <v>2158</v>
      </c>
      <c r="AA50" s="850" t="s">
        <v>2159</v>
      </c>
      <c r="AB50" s="850" t="s">
        <v>2159</v>
      </c>
      <c r="AC50" s="850" t="s">
        <v>2159</v>
      </c>
      <c r="AD50" s="847"/>
    </row>
    <row customHeight="1" ht="27">
      <c r="A51" s="846"/>
      <c r="B51" s="900">
        <v>34</v>
      </c>
      <c r="C51" s="844" t="s">
        <v>2160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2161</v>
      </c>
      <c r="U51" s="844"/>
      <c r="V51" s="844"/>
      <c r="W51" s="844"/>
      <c r="X51" s="844"/>
      <c r="Y51" s="1001"/>
      <c r="Z51" s="847"/>
      <c r="AA51" s="850"/>
      <c r="AB51" s="850"/>
      <c r="AC51" s="850"/>
      <c r="AD51" s="847"/>
    </row>
    <row customHeight="1" ht="36">
      <c r="A52" s="846"/>
      <c r="B52" s="900">
        <v>35</v>
      </c>
      <c r="C52" s="844" t="s">
        <v>2054</v>
      </c>
      <c r="D52" s="968" t="s">
        <v>2054</v>
      </c>
      <c r="E52" s="844" t="s">
        <v>2054</v>
      </c>
      <c r="F52" s="844" t="s">
        <v>2054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2162</v>
      </c>
      <c r="U52" s="844" t="s">
        <v>2163</v>
      </c>
      <c r="V52" s="844" t="s">
        <v>2164</v>
      </c>
      <c r="W52" s="844" t="s">
        <v>2165</v>
      </c>
      <c r="X52" s="844"/>
      <c r="Y52" s="1001"/>
      <c r="Z52" s="847" t="s">
        <v>774</v>
      </c>
      <c r="AA52" s="850" t="s">
        <v>774</v>
      </c>
      <c r="AB52" s="850" t="s">
        <v>774</v>
      </c>
      <c r="AC52" s="850" t="s">
        <v>774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778</v>
      </c>
      <c r="P53" s="958" t="s">
        <v>333</v>
      </c>
      <c r="Q53" s="958" t="s">
        <v>333</v>
      </c>
      <c r="R53" s="958" t="s">
        <v>333</v>
      </c>
      <c r="S53" s="958"/>
      <c r="T53" s="844" t="s">
        <v>2166</v>
      </c>
      <c r="U53" s="844" t="s">
        <v>2166</v>
      </c>
      <c r="V53" s="844" t="s">
        <v>2166</v>
      </c>
      <c r="W53" s="844" t="s">
        <v>2166</v>
      </c>
      <c r="X53" s="844"/>
      <c r="Y53" s="1001"/>
      <c r="Z53" s="847"/>
      <c r="AA53" s="850"/>
      <c r="AB53" s="847"/>
      <c r="AC53" s="847"/>
      <c r="AD53" s="847"/>
    </row>
    <row customHeight="1" ht="18">
      <c r="A54" s="846"/>
      <c r="B54" s="900">
        <v>37</v>
      </c>
      <c r="C54" s="844" t="s">
        <v>2060</v>
      </c>
      <c r="D54" s="968" t="s">
        <v>2060</v>
      </c>
      <c r="E54" s="844" t="s">
        <v>2060</v>
      </c>
      <c r="F54" s="844" t="s">
        <v>2060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776</v>
      </c>
      <c r="U54" s="844" t="s">
        <v>776</v>
      </c>
      <c r="V54" s="844" t="s">
        <v>776</v>
      </c>
      <c r="W54" s="844" t="s">
        <v>776</v>
      </c>
      <c r="X54" s="844"/>
      <c r="Y54" s="1001"/>
      <c r="Z54" s="847" t="s">
        <v>777</v>
      </c>
      <c r="AA54" s="847" t="s">
        <v>777</v>
      </c>
      <c r="AB54" s="847" t="s">
        <v>777</v>
      </c>
      <c r="AC54" s="847" t="s">
        <v>777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778</v>
      </c>
      <c r="Q55" s="958" t="s">
        <v>778</v>
      </c>
      <c r="R55" s="958" t="s">
        <v>778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2167</v>
      </c>
      <c r="V55" s="844" t="s">
        <v>2167</v>
      </c>
      <c r="W55" s="844" t="s">
        <v>2167</v>
      </c>
      <c r="X55" s="844"/>
      <c r="Y55" s="1001"/>
      <c r="Z55" s="847" t="s">
        <v>2168</v>
      </c>
      <c r="AA55" s="847" t="s">
        <v>2168</v>
      </c>
      <c r="AB55" s="847" t="s">
        <v>2168</v>
      </c>
      <c r="AC55" s="847" t="s">
        <v>2168</v>
      </c>
      <c r="AD55" s="847"/>
    </row>
    <row customHeight="1" ht="27">
      <c r="A56" s="846"/>
      <c r="B56" s="900">
        <v>39</v>
      </c>
      <c r="C56" s="844" t="s">
        <v>1046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781</v>
      </c>
      <c r="Q56" s="958" t="s">
        <v>781</v>
      </c>
      <c r="R56" s="958" t="s">
        <v>781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2169</v>
      </c>
      <c r="V56" s="844" t="s">
        <v>2169</v>
      </c>
      <c r="W56" s="844" t="s">
        <v>2169</v>
      </c>
      <c r="X56" s="844"/>
      <c r="Y56" s="1001"/>
      <c r="Z56" s="847" t="s">
        <v>783</v>
      </c>
      <c r="AA56" s="847" t="s">
        <v>783</v>
      </c>
      <c r="AB56" s="847" t="s">
        <v>783</v>
      </c>
      <c r="AC56" s="847" t="s">
        <v>783</v>
      </c>
      <c r="AD56" s="847"/>
    </row>
    <row customHeight="1" ht="27">
      <c r="A57" s="846"/>
      <c r="B57" s="900">
        <v>40</v>
      </c>
      <c r="C57" s="844" t="s">
        <v>1048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2170</v>
      </c>
      <c r="P57" s="958" t="s">
        <v>784</v>
      </c>
      <c r="Q57" s="958" t="s">
        <v>784</v>
      </c>
      <c r="R57" s="958" t="s">
        <v>784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2171</v>
      </c>
      <c r="V57" s="844" t="s">
        <v>2171</v>
      </c>
      <c r="W57" s="844" t="s">
        <v>2171</v>
      </c>
      <c r="X57" s="844"/>
      <c r="Y57" s="1001"/>
      <c r="Z57" s="847" t="s">
        <v>786</v>
      </c>
      <c r="AA57" s="847" t="s">
        <v>786</v>
      </c>
      <c r="AB57" s="847" t="s">
        <v>786</v>
      </c>
      <c r="AC57" s="847" t="s">
        <v>786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906</v>
      </c>
      <c r="P58" s="958" t="s">
        <v>820</v>
      </c>
      <c r="Q58" s="958" t="s">
        <v>820</v>
      </c>
      <c r="R58" s="958" t="s">
        <v>820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2172</v>
      </c>
      <c r="V58" s="844" t="s">
        <v>2172</v>
      </c>
      <c r="W58" s="844" t="s">
        <v>2172</v>
      </c>
      <c r="X58" s="844"/>
      <c r="Y58" s="1001"/>
      <c r="Z58" s="847"/>
      <c r="AA58" s="850"/>
      <c r="AB58" s="847"/>
      <c r="AC58" s="847"/>
      <c r="AD58" s="847"/>
    </row>
    <row customHeight="1" ht="36">
      <c r="A59" s="846"/>
      <c r="B59" s="900">
        <v>42</v>
      </c>
      <c r="C59" s="844">
        <v>3</v>
      </c>
      <c r="D59" s="968" t="s">
        <v>2160</v>
      </c>
      <c r="E59" s="844" t="s">
        <v>2160</v>
      </c>
      <c r="F59" s="844" t="s">
        <v>2160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2173</v>
      </c>
      <c r="V59" s="844" t="s">
        <v>2174</v>
      </c>
      <c r="W59" s="844" t="s">
        <v>2175</v>
      </c>
      <c r="X59" s="844"/>
      <c r="Y59" s="1001"/>
      <c r="Z59" s="847"/>
      <c r="AA59" s="850"/>
      <c r="AB59" s="847"/>
      <c r="AC59" s="847"/>
      <c r="AD59" s="847"/>
    </row>
    <row customHeight="1" ht="81">
      <c r="A60" s="846"/>
      <c r="B60" s="900">
        <v>43</v>
      </c>
      <c r="C60" s="844" t="s">
        <v>2176</v>
      </c>
      <c r="D60" s="968" t="s">
        <v>2176</v>
      </c>
      <c r="E60" s="844" t="s">
        <v>2176</v>
      </c>
      <c r="F60" s="844" t="s">
        <v>2176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654</v>
      </c>
      <c r="U60" s="844" t="s">
        <v>654</v>
      </c>
      <c r="V60" s="844" t="s">
        <v>654</v>
      </c>
      <c r="W60" s="844" t="s">
        <v>654</v>
      </c>
      <c r="X60" s="844"/>
      <c r="Y60" s="1001"/>
      <c r="Z60" s="847" t="s">
        <v>2177</v>
      </c>
      <c r="AA60" s="850" t="s">
        <v>2178</v>
      </c>
      <c r="AB60" s="847" t="s">
        <v>2179</v>
      </c>
      <c r="AC60" s="847" t="s">
        <v>2178</v>
      </c>
      <c r="AD60" s="847"/>
    </row>
    <row customHeight="1" ht="9">
      <c r="A61" s="846"/>
      <c r="B61" s="900">
        <v>44</v>
      </c>
      <c r="C61" s="844"/>
      <c r="D61" s="968" t="s">
        <v>2180</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2181</v>
      </c>
      <c r="V61" s="844"/>
      <c r="W61" s="844"/>
      <c r="X61" s="844"/>
      <c r="Y61" s="1001"/>
      <c r="Z61" s="847"/>
      <c r="AA61" s="850"/>
      <c r="AB61" s="847"/>
      <c r="AC61" s="847"/>
      <c r="AD61" s="847"/>
    </row>
    <row customHeight="1" ht="9">
      <c r="A62" s="846"/>
      <c r="B62" s="900">
        <v>45</v>
      </c>
      <c r="C62" s="844"/>
      <c r="D62" s="968" t="s">
        <v>2182</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2183</v>
      </c>
      <c r="V62" s="844"/>
      <c r="W62" s="844"/>
      <c r="X62" s="844"/>
      <c r="Y62" s="1001"/>
      <c r="Z62" s="847"/>
      <c r="AA62" s="850"/>
      <c r="AB62" s="847"/>
      <c r="AC62" s="847"/>
      <c r="AD62" s="847"/>
    </row>
    <row customHeight="1" ht="18">
      <c r="A63" s="846"/>
      <c r="B63" s="900">
        <v>46</v>
      </c>
      <c r="C63" s="844"/>
      <c r="D63" s="968" t="s">
        <v>2184</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146</v>
      </c>
      <c r="Q63" s="958"/>
      <c r="R63" s="958"/>
      <c r="S63" s="958"/>
      <c r="T63" s="844"/>
      <c r="U63" s="844" t="s">
        <v>2185</v>
      </c>
      <c r="V63" s="844"/>
      <c r="W63" s="844"/>
      <c r="X63" s="844"/>
      <c r="Y63" s="1001"/>
      <c r="Z63" s="847"/>
      <c r="AA63" s="850"/>
      <c r="AB63" s="847"/>
      <c r="AC63" s="847"/>
      <c r="AD63" s="847"/>
    </row>
    <row customHeight="1" ht="18">
      <c r="A64" s="846"/>
      <c r="B64" s="900">
        <v>47</v>
      </c>
      <c r="C64" s="844"/>
      <c r="D64" s="968" t="s">
        <v>2186</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147</v>
      </c>
      <c r="Q64" s="958"/>
      <c r="R64" s="958"/>
      <c r="S64" s="958"/>
      <c r="T64" s="844"/>
      <c r="U64" s="844" t="s">
        <v>2187</v>
      </c>
      <c r="V64" s="844"/>
      <c r="W64" s="844"/>
      <c r="X64" s="844"/>
      <c r="Y64" s="1001"/>
      <c r="Z64" s="847"/>
      <c r="AA64" s="850" t="s">
        <v>2188</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2101</v>
      </c>
      <c r="Q65" s="958"/>
      <c r="R65" s="958"/>
      <c r="S65" s="958"/>
      <c r="T65" s="844"/>
      <c r="U65" s="844" t="s">
        <v>2189</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2105</v>
      </c>
      <c r="Q66" s="958"/>
      <c r="R66" s="958"/>
      <c r="S66" s="958"/>
      <c r="T66" s="844"/>
      <c r="U66" s="844" t="s">
        <v>2190</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2191</v>
      </c>
      <c r="Q67" s="958"/>
      <c r="R67" s="958"/>
      <c r="S67" s="958"/>
      <c r="T67" s="844"/>
      <c r="U67" s="844" t="s">
        <v>2192</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2193</v>
      </c>
      <c r="Q68" s="958"/>
      <c r="R68" s="958"/>
      <c r="S68" s="958"/>
      <c r="T68" s="844"/>
      <c r="U68" s="844" t="s">
        <v>2194</v>
      </c>
      <c r="V68" s="844"/>
      <c r="W68" s="844"/>
      <c r="X68" s="844"/>
      <c r="Y68" s="1001"/>
      <c r="Z68" s="847"/>
      <c r="AA68" s="850"/>
      <c r="AB68" s="847"/>
      <c r="AC68" s="847"/>
      <c r="AD68" s="847"/>
    </row>
    <row customHeight="1" ht="9">
      <c r="A69" s="846"/>
      <c r="B69" s="900">
        <v>52</v>
      </c>
      <c r="C69" s="844"/>
      <c r="D69" s="968" t="s">
        <v>2195</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148</v>
      </c>
      <c r="Q69" s="958"/>
      <c r="R69" s="958"/>
      <c r="S69" s="958"/>
      <c r="T69" s="844"/>
      <c r="U69" s="844" t="s">
        <v>2196</v>
      </c>
      <c r="V69" s="844"/>
      <c r="W69" s="844"/>
      <c r="X69" s="844"/>
      <c r="Y69" s="1001"/>
      <c r="Z69" s="847"/>
      <c r="AA69" s="850"/>
      <c r="AB69" s="847"/>
      <c r="AC69" s="847"/>
      <c r="AD69" s="847"/>
    </row>
    <row customHeight="1" ht="27">
      <c r="A70" s="846"/>
      <c r="B70" s="900">
        <v>53</v>
      </c>
      <c r="C70" s="844"/>
      <c r="D70" s="968"/>
      <c r="E70" s="844" t="s">
        <v>2180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2197</v>
      </c>
      <c r="W70" s="844"/>
      <c r="X70" s="844"/>
      <c r="Y70" s="1001"/>
      <c r="Z70" s="847"/>
      <c r="AA70" s="850"/>
      <c r="AB70" s="847"/>
      <c r="AC70" s="847"/>
      <c r="AD70" s="847"/>
    </row>
    <row customHeight="1" ht="36">
      <c r="A71" s="846"/>
      <c r="B71" s="900">
        <v>54</v>
      </c>
      <c r="C71" s="844"/>
      <c r="D71" s="968"/>
      <c r="E71" s="844" t="s">
        <v>2182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2198</v>
      </c>
      <c r="W71" s="844"/>
      <c r="X71" s="844"/>
      <c r="Y71" s="1001"/>
      <c r="Z71" s="847"/>
      <c r="AA71" s="850"/>
      <c r="AB71" s="847"/>
      <c r="AC71" s="847"/>
      <c r="AD71" s="847"/>
    </row>
    <row customHeight="1" ht="27">
      <c r="A72" s="846"/>
      <c r="B72" s="900">
        <v>55</v>
      </c>
      <c r="C72" s="844"/>
      <c r="D72" s="968"/>
      <c r="E72" s="844" t="s">
        <v>2184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146</v>
      </c>
      <c r="R72" s="958"/>
      <c r="S72" s="958"/>
      <c r="T72" s="844"/>
      <c r="U72" s="844"/>
      <c r="V72" s="844" t="s">
        <v>2199</v>
      </c>
      <c r="W72" s="844"/>
      <c r="X72" s="844"/>
      <c r="Y72" s="1001"/>
      <c r="Z72" s="847"/>
      <c r="AA72" s="850"/>
      <c r="AB72" s="847"/>
      <c r="AC72" s="847"/>
      <c r="AD72" s="847"/>
    </row>
    <row customHeight="1" ht="36">
      <c r="A73" s="846"/>
      <c r="B73" s="900">
        <v>56</v>
      </c>
      <c r="C73" s="844"/>
      <c r="D73" s="968"/>
      <c r="E73" s="844" t="s">
        <v>2186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147</v>
      </c>
      <c r="R73" s="958"/>
      <c r="S73" s="958"/>
      <c r="T73" s="844"/>
      <c r="U73" s="844"/>
      <c r="V73" s="844" t="s">
        <v>2200</v>
      </c>
      <c r="W73" s="844"/>
      <c r="X73" s="844"/>
      <c r="Y73" s="1001"/>
      <c r="Z73" s="847"/>
      <c r="AA73" s="850"/>
      <c r="AB73" s="847"/>
      <c r="AC73" s="847"/>
      <c r="AD73" s="847"/>
    </row>
    <row customHeight="1" ht="18">
      <c r="A74" s="846"/>
      <c r="B74" s="900">
        <v>57</v>
      </c>
      <c r="C74" s="844"/>
      <c r="D74" s="968"/>
      <c r="E74" s="844" t="s">
        <v>2195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148</v>
      </c>
      <c r="R74" s="958"/>
      <c r="S74" s="958"/>
      <c r="T74" s="844"/>
      <c r="U74" s="844"/>
      <c r="V74" s="844" t="s">
        <v>2201</v>
      </c>
      <c r="W74" s="844"/>
      <c r="X74" s="844"/>
      <c r="Y74" s="1001"/>
      <c r="Z74" s="847"/>
      <c r="AA74" s="850"/>
      <c r="AB74" s="847"/>
      <c r="AC74" s="847"/>
      <c r="AD74" s="847"/>
    </row>
    <row customHeight="1" ht="18">
      <c r="A75" s="846"/>
      <c r="B75" s="900">
        <v>58</v>
      </c>
      <c r="C75" s="844"/>
      <c r="D75" s="968"/>
      <c r="E75" s="844"/>
      <c r="F75" s="844" t="s">
        <v>2180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2202</v>
      </c>
      <c r="X75" s="844"/>
      <c r="Y75" s="1001"/>
      <c r="Z75" s="847"/>
      <c r="AA75" s="850"/>
      <c r="AB75" s="847"/>
      <c r="AC75" s="847"/>
      <c r="AD75" s="847"/>
    </row>
    <row customHeight="1" ht="36">
      <c r="A76" s="846"/>
      <c r="B76" s="900">
        <v>59</v>
      </c>
      <c r="C76" s="844"/>
      <c r="D76" s="968"/>
      <c r="E76" s="844"/>
      <c r="F76" s="844" t="s">
        <v>2182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2203</v>
      </c>
      <c r="X76" s="844"/>
      <c r="Y76" s="1001"/>
      <c r="Z76" s="847"/>
      <c r="AA76" s="850"/>
      <c r="AB76" s="847"/>
      <c r="AC76" s="847"/>
      <c r="AD76" s="847"/>
    </row>
    <row customHeight="1" ht="18">
      <c r="A77" s="846"/>
      <c r="B77" s="900">
        <v>60</v>
      </c>
      <c r="C77" s="844"/>
      <c r="D77" s="968"/>
      <c r="E77" s="844"/>
      <c r="F77" s="844" t="s">
        <v>2184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146</v>
      </c>
      <c r="S77" s="958"/>
      <c r="T77" s="844"/>
      <c r="U77" s="844"/>
      <c r="V77" s="844"/>
      <c r="W77" s="844" t="s">
        <v>2204</v>
      </c>
      <c r="X77" s="844"/>
      <c r="Y77" s="1001"/>
      <c r="Z77" s="847"/>
      <c r="AA77" s="850"/>
      <c r="AB77" s="847"/>
      <c r="AC77" s="847"/>
      <c r="AD77" s="847"/>
    </row>
    <row customHeight="1" ht="72">
      <c r="A78" s="846"/>
      <c r="B78" s="900">
        <v>61</v>
      </c>
      <c r="C78" s="844" t="s">
        <v>2180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659</v>
      </c>
      <c r="U78" s="844"/>
      <c r="V78" s="844"/>
      <c r="W78" s="844"/>
      <c r="X78" s="844"/>
      <c r="Y78" s="1001"/>
      <c r="Z78" s="847" t="s">
        <v>2205</v>
      </c>
      <c r="AA78" s="850"/>
      <c r="AB78" s="847"/>
      <c r="AC78" s="847"/>
      <c r="AD78" s="847"/>
    </row>
    <row customHeight="1" ht="36">
      <c r="A79" s="846"/>
      <c r="B79" s="900">
        <v>62</v>
      </c>
      <c r="C79" s="844" t="s">
        <v>2182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2206</v>
      </c>
      <c r="U79" s="844"/>
      <c r="V79" s="844"/>
      <c r="W79" s="844"/>
      <c r="X79" s="844"/>
      <c r="Y79" s="1001"/>
      <c r="Z79" s="847" t="s">
        <v>2207</v>
      </c>
      <c r="AA79" s="850"/>
      <c r="AB79" s="847"/>
      <c r="AC79" s="847"/>
      <c r="AD79" s="847"/>
    </row>
    <row customHeight="1" ht="45">
      <c r="A80" s="846"/>
      <c r="B80" s="900">
        <v>63</v>
      </c>
      <c r="C80" s="844" t="s">
        <v>2184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146</v>
      </c>
      <c r="P80" s="958"/>
      <c r="Q80" s="958"/>
      <c r="R80" s="958"/>
      <c r="S80" s="958"/>
      <c r="T80" s="844" t="s">
        <v>2208</v>
      </c>
      <c r="U80" s="844"/>
      <c r="V80" s="844"/>
      <c r="W80" s="844"/>
      <c r="X80" s="844"/>
      <c r="Y80" s="1001"/>
      <c r="Z80" s="847" t="s">
        <v>2209</v>
      </c>
      <c r="AA80" s="850"/>
      <c r="AB80" s="847"/>
      <c r="AC80" s="847"/>
      <c r="AD80" s="847"/>
    </row>
    <row customHeight="1" ht="36">
      <c r="A81" s="846"/>
      <c r="B81" s="900">
        <v>64</v>
      </c>
      <c r="C81" s="844" t="s">
        <v>2186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2092</v>
      </c>
      <c r="P81" s="958"/>
      <c r="Q81" s="958"/>
      <c r="R81" s="958"/>
      <c r="S81" s="958"/>
      <c r="T81" s="844" t="s">
        <v>2210</v>
      </c>
      <c r="U81" s="844"/>
      <c r="V81" s="844"/>
      <c r="W81" s="844"/>
      <c r="X81" s="844"/>
      <c r="Y81" s="1001"/>
      <c r="Z81" s="847" t="s">
        <v>2211</v>
      </c>
      <c r="AA81" s="850"/>
      <c r="AB81" s="847"/>
      <c r="AC81" s="847"/>
      <c r="AD81" s="847"/>
    </row>
    <row customHeight="1" ht="90">
      <c r="A82" s="846"/>
      <c r="B82" s="900">
        <v>65</v>
      </c>
      <c r="C82" s="844" t="s">
        <v>2195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2212</v>
      </c>
      <c r="U82" s="844"/>
      <c r="V82" s="844"/>
      <c r="W82" s="844"/>
      <c r="X82" s="844"/>
      <c r="Y82" s="1001"/>
      <c r="Z82" s="847" t="s">
        <v>2213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2101</v>
      </c>
      <c r="P83" s="958"/>
      <c r="Q83" s="958"/>
      <c r="R83" s="958"/>
      <c r="S83" s="958"/>
      <c r="T83" s="844" t="s">
        <v>2214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2215</v>
      </c>
      <c r="P84" s="958"/>
      <c r="Q84" s="958"/>
      <c r="R84" s="958"/>
      <c r="S84" s="958"/>
      <c r="T84" s="844" t="s">
        <v>2216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2105</v>
      </c>
      <c r="P85" s="958"/>
      <c r="Q85" s="958"/>
      <c r="R85" s="958"/>
      <c r="S85" s="958"/>
      <c r="T85" s="844" t="s">
        <v>2217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2218</v>
      </c>
      <c r="P86" s="958"/>
      <c r="Q86" s="958"/>
      <c r="R86" s="958"/>
      <c r="S86" s="958"/>
      <c r="T86" s="844" t="s">
        <v>2219</v>
      </c>
      <c r="U86" s="844"/>
      <c r="V86" s="844"/>
      <c r="W86" s="844"/>
      <c r="X86" s="844"/>
      <c r="Y86" s="1001"/>
      <c r="Z86" s="847"/>
      <c r="AA86" s="850"/>
      <c r="AB86" s="847"/>
      <c r="AC86" s="847"/>
      <c r="AD86" s="847"/>
    </row>
    <row customHeight="1" ht="36">
      <c r="A87" s="846"/>
      <c r="B87" s="900">
        <v>70</v>
      </c>
      <c r="C87" s="844" t="s">
        <v>2220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2221</v>
      </c>
      <c r="U87" s="844"/>
      <c r="V87" s="844"/>
      <c r="W87" s="844"/>
      <c r="X87" s="844"/>
      <c r="Y87" s="1001"/>
      <c r="Z87" s="847"/>
      <c r="AA87" s="850"/>
      <c r="AB87" s="847"/>
      <c r="AC87" s="847"/>
      <c r="AD87" s="847"/>
    </row>
    <row customHeight="1" ht="18">
      <c r="A88" s="846"/>
      <c r="B88" s="900">
        <v>71</v>
      </c>
      <c r="C88" s="844" t="s">
        <v>2222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691</v>
      </c>
      <c r="U88" s="844"/>
      <c r="V88" s="844"/>
      <c r="W88" s="844"/>
      <c r="X88" s="844"/>
      <c r="Y88" s="1001"/>
      <c r="Z88" s="847"/>
      <c r="AA88" s="850"/>
      <c r="AB88" s="847"/>
      <c r="AC88" s="847"/>
      <c r="AD88" s="847"/>
    </row>
    <row customHeight="1" ht="18">
      <c r="A89" s="846"/>
      <c r="B89" s="900">
        <v>72</v>
      </c>
      <c r="C89" s="844" t="s">
        <v>2223</v>
      </c>
      <c r="D89" s="968" t="s">
        <v>2220</v>
      </c>
      <c r="E89" s="844" t="s">
        <v>2220</v>
      </c>
      <c r="F89" s="844" t="s">
        <v>2186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699</v>
      </c>
      <c r="U89" s="844" t="s">
        <v>699</v>
      </c>
      <c r="V89" s="844" t="s">
        <v>699</v>
      </c>
      <c r="W89" s="844" t="s">
        <v>699</v>
      </c>
      <c r="X89" s="844"/>
      <c r="Y89" s="1001"/>
      <c r="Z89" s="847"/>
      <c r="AA89" s="850"/>
      <c r="AB89" s="847"/>
      <c r="AC89" s="847"/>
      <c r="AD89" s="847"/>
    </row>
    <row customHeight="1" ht="27">
      <c r="A90" s="846"/>
      <c r="B90" s="900">
        <v>73</v>
      </c>
      <c r="C90" s="844" t="s">
        <v>2224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701</v>
      </c>
      <c r="U90" s="844"/>
      <c r="V90" s="844"/>
      <c r="W90" s="844"/>
      <c r="X90" s="844"/>
      <c r="Y90" s="1001"/>
      <c r="Z90" s="847"/>
      <c r="AA90" s="850"/>
      <c r="AB90" s="847"/>
      <c r="AC90" s="847"/>
      <c r="AD90" s="847"/>
    </row>
    <row customHeight="1" ht="18">
      <c r="A91" s="846"/>
      <c r="B91" s="900">
        <v>74</v>
      </c>
      <c r="C91" s="844"/>
      <c r="D91" s="968" t="s">
        <v>2222</v>
      </c>
      <c r="E91" s="844" t="s">
        <v>2222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150</v>
      </c>
      <c r="Q91" s="958" t="s">
        <v>150</v>
      </c>
      <c r="R91" s="958"/>
      <c r="S91" s="958"/>
      <c r="T91" s="844"/>
      <c r="U91" s="844" t="s">
        <v>2225</v>
      </c>
      <c r="V91" s="844" t="s">
        <v>2225</v>
      </c>
      <c r="W91" s="844"/>
      <c r="X91" s="844"/>
      <c r="Y91" s="1001"/>
      <c r="Z91" s="847"/>
      <c r="AA91" s="850"/>
      <c r="AB91" s="847"/>
      <c r="AC91" s="847"/>
      <c r="AD91" s="847"/>
    </row>
    <row customHeight="1" ht="27">
      <c r="A92" s="846"/>
      <c r="B92" s="900">
        <v>75</v>
      </c>
      <c r="C92" s="844"/>
      <c r="D92" s="968" t="s">
        <v>2223</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151</v>
      </c>
      <c r="Q92" s="958"/>
      <c r="R92" s="958"/>
      <c r="S92" s="958"/>
      <c r="T92" s="844"/>
      <c r="U92" s="844" t="s">
        <v>2226</v>
      </c>
      <c r="V92" s="844"/>
      <c r="W92" s="844"/>
      <c r="X92" s="844"/>
      <c r="Y92" s="1001"/>
      <c r="Z92" s="847"/>
      <c r="AA92" s="850" t="s">
        <v>2227</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2133</v>
      </c>
      <c r="Q93" s="958"/>
      <c r="R93" s="958"/>
      <c r="S93" s="958"/>
      <c r="T93" s="844"/>
      <c r="U93" s="844" t="s">
        <v>2228</v>
      </c>
      <c r="V93" s="844"/>
      <c r="W93" s="844"/>
      <c r="X93" s="844"/>
      <c r="Y93" s="1001"/>
      <c r="Z93" s="847"/>
      <c r="AA93" s="850" t="s">
        <v>2229</v>
      </c>
      <c r="AB93" s="847"/>
      <c r="AC93" s="847"/>
      <c r="AD93" s="847"/>
    </row>
    <row customHeight="1" ht="45">
      <c r="A94" s="846"/>
      <c r="B94" s="900">
        <v>77</v>
      </c>
      <c r="C94" s="844"/>
      <c r="D94" s="968" t="s">
        <v>2224</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1487</v>
      </c>
      <c r="Q94" s="958"/>
      <c r="R94" s="958"/>
      <c r="S94" s="958"/>
      <c r="T94" s="844"/>
      <c r="U94" s="844" t="s">
        <v>2230</v>
      </c>
      <c r="V94" s="844"/>
      <c r="W94" s="844"/>
      <c r="X94" s="844"/>
      <c r="Y94" s="1001"/>
      <c r="Z94" s="847"/>
      <c r="AA94" s="850" t="s">
        <v>2231</v>
      </c>
      <c r="AB94" s="847"/>
      <c r="AC94" s="847"/>
      <c r="AD94" s="847"/>
    </row>
    <row customHeight="1" ht="99">
      <c r="A95" s="846"/>
      <c r="B95" s="900">
        <v>78</v>
      </c>
      <c r="C95" s="844" t="s">
        <v>2232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1487</v>
      </c>
      <c r="P95" s="958"/>
      <c r="Q95" s="958"/>
      <c r="R95" s="958"/>
      <c r="S95" s="958"/>
      <c r="T95" s="844" t="s">
        <v>2233</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1493</v>
      </c>
      <c r="P96" s="958"/>
      <c r="Q96" s="958"/>
      <c r="R96" s="958"/>
      <c r="S96" s="958"/>
      <c r="T96" s="844" t="s">
        <v>2234</v>
      </c>
      <c r="U96" s="844"/>
      <c r="V96" s="844"/>
      <c r="W96" s="844"/>
      <c r="X96" s="844"/>
      <c r="Y96" s="1001"/>
      <c r="Z96" s="847" t="s">
        <v>2235</v>
      </c>
      <c r="AA96" s="850"/>
      <c r="AB96" s="847"/>
      <c r="AC96" s="847"/>
      <c r="AD96" s="847"/>
    </row>
    <row customHeight="1" ht="63">
      <c r="A97" s="846"/>
      <c r="B97" s="900">
        <v>80</v>
      </c>
      <c r="C97" s="844" t="s">
        <v>2236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1505</v>
      </c>
      <c r="P97" s="958"/>
      <c r="Q97" s="958"/>
      <c r="R97" s="958"/>
      <c r="S97" s="958"/>
      <c r="T97" s="844" t="s">
        <v>2237</v>
      </c>
      <c r="U97" s="844"/>
      <c r="V97" s="844"/>
      <c r="W97" s="844"/>
      <c r="X97" s="844"/>
      <c r="Y97" s="1001"/>
      <c r="Z97" s="847" t="s">
        <v>2238</v>
      </c>
      <c r="AA97" s="850"/>
      <c r="AB97" s="847"/>
      <c r="AC97" s="847"/>
      <c r="AD97" s="847"/>
    </row>
    <row customHeight="1" ht="63">
      <c r="A98" s="846"/>
      <c r="B98" s="900">
        <v>81</v>
      </c>
      <c r="C98" s="844" t="s">
        <v>2239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1519</v>
      </c>
      <c r="P98" s="958"/>
      <c r="Q98" s="958"/>
      <c r="R98" s="958"/>
      <c r="S98" s="958"/>
      <c r="T98" s="844" t="s">
        <v>2240</v>
      </c>
      <c r="U98" s="844"/>
      <c r="V98" s="844"/>
      <c r="W98" s="844"/>
      <c r="X98" s="844"/>
      <c r="Y98" s="1001"/>
      <c r="Z98" s="847" t="s">
        <v>2238</v>
      </c>
      <c r="AA98" s="850"/>
      <c r="AB98" s="847"/>
      <c r="AC98" s="847"/>
      <c r="AD98" s="847"/>
    </row>
    <row customHeight="1" ht="90">
      <c r="A99" s="846"/>
      <c r="B99" s="900">
        <v>82</v>
      </c>
      <c r="C99" s="844" t="s">
        <v>2241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1531</v>
      </c>
      <c r="P99" s="958"/>
      <c r="Q99" s="958"/>
      <c r="R99" s="958"/>
      <c r="S99" s="958"/>
      <c r="T99" s="844" t="s">
        <v>2242</v>
      </c>
      <c r="U99" s="844"/>
      <c r="V99" s="844"/>
      <c r="W99" s="844"/>
      <c r="X99" s="844"/>
      <c r="Y99" s="1001"/>
      <c r="Z99" s="847" t="s">
        <v>656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2243</v>
      </c>
      <c r="P100" s="958"/>
      <c r="Q100" s="958"/>
      <c r="R100" s="958"/>
      <c r="S100" s="958"/>
      <c r="T100" s="844" t="s">
        <v>2244</v>
      </c>
      <c r="U100" s="844"/>
      <c r="V100" s="844"/>
      <c r="W100" s="844"/>
      <c r="X100" s="844"/>
      <c r="Y100" s="1001"/>
      <c r="Z100" s="847" t="s">
        <v>656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2245</v>
      </c>
      <c r="P101" s="958"/>
      <c r="Q101" s="958"/>
      <c r="R101" s="958"/>
      <c r="S101" s="958"/>
      <c r="T101" s="844" t="s">
        <v>2246</v>
      </c>
      <c r="U101" s="844"/>
      <c r="V101" s="844"/>
      <c r="W101" s="844"/>
      <c r="X101" s="844"/>
      <c r="Y101" s="1001"/>
      <c r="Z101" s="847" t="s">
        <v>656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1685</v>
      </c>
      <c r="B148" s="846"/>
      <c r="C148" s="844" t="s">
        <v>2247</v>
      </c>
      <c r="D148" s="844" t="s">
        <v>1587</v>
      </c>
      <c r="E148" s="844" t="s">
        <v>1687</v>
      </c>
      <c r="F148" s="844" t="s">
        <v>2248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2250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AAF2B-7F98-E399-3D8B-633EBAE3A9C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2251</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45409.51744212963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569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87</v>
      </c>
      <c r="M15" s="2210" t="s">
        <v>435</v>
      </c>
      <c r="N15" s="302"/>
      <c r="O15" s="2275" t="s">
        <v>2252</v>
      </c>
      <c r="P15" s="2276"/>
      <c r="Q15" s="2276"/>
      <c r="R15" s="2276"/>
      <c r="S15" s="2276"/>
      <c r="T15" s="2276"/>
      <c r="U15" s="2277"/>
      <c r="V15" s="2278" t="s">
        <v>437</v>
      </c>
      <c r="W15" s="2281" t="s">
        <v>1169</v>
      </c>
      <c r="X15" s="2128"/>
      <c r="AD15" s="1156">
        <v>14</v>
      </c>
    </row>
    <row customHeight="1" ht="35.699999999999996">
      <c r="J16" s="377"/>
      <c r="K16" s="377"/>
      <c r="L16" s="2274"/>
      <c r="M16" s="2210"/>
      <c r="N16" s="1032"/>
      <c r="O16" s="2261" t="s">
        <v>440</v>
      </c>
      <c r="P16" s="2261" t="s">
        <v>441</v>
      </c>
      <c r="Q16" s="2263" t="s">
        <v>442</v>
      </c>
      <c r="R16" s="2264"/>
      <c r="S16" s="2263" t="s">
        <v>455</v>
      </c>
      <c r="T16" s="2270"/>
      <c r="U16" s="2264"/>
      <c r="V16" s="2279"/>
      <c r="W16" s="2282"/>
      <c r="X16" s="2128"/>
      <c r="AD16" s="1156">
        <v>34</v>
      </c>
    </row>
    <row customHeight="1" ht="35.699999999999996">
      <c r="A17" s="1371" t="s">
        <v>132</v>
      </c>
      <c r="B17" s="1371" t="s">
        <v>133</v>
      </c>
      <c r="C17" s="1371" t="s">
        <v>134</v>
      </c>
      <c r="D17" s="1371" t="s">
        <v>135</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98</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121</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611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2253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229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828</v>
      </c>
      <c r="M35" s="2286" t="s">
        <v>2255</v>
      </c>
      <c r="N35" s="2286"/>
      <c r="O35" s="2286"/>
      <c r="P35" s="2286"/>
      <c r="Q35" s="2286"/>
      <c r="R35" s="2286"/>
      <c r="S35" s="2286"/>
      <c r="T35" s="2286"/>
      <c r="U35" s="2286"/>
      <c r="V35" s="2286"/>
      <c r="W35" s="2286"/>
      <c r="X35" s="2286"/>
      <c r="AD35" s="1156">
        <v>27</v>
      </c>
    </row>
    <row customHeight="1" ht="109.19999999999999">
      <c r="H36" s="538"/>
      <c r="I36" s="1304"/>
      <c r="M36" s="2286" t="s">
        <v>2256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8F2D5-71E6-97E6-6C67-12BC343513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B05C1-6C3A-D30D-3F69-2E10231DEA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DBA26-7125-422D-6DFC-7DA02C4AD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AFCEF-9181-F757-EF91-DEEE79CAF8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DF169-486D-68ED-CB0A-4A30C53314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3A2D9-17B6-41D7-9EB8-9A28E6B7D2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87</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98</v>
      </c>
      <c r="E11" s="1013" t="s">
        <v>313</v>
      </c>
      <c r="F11" s="1012" t="str">
        <f>IF(region_name="","",region_name)</f>
        <v>Республика Алтай</v>
      </c>
      <c r="G11" s="1013" t="s">
        <v>314</v>
      </c>
      <c r="H11" s="476"/>
      <c r="J11" s="456">
        <v>0</v>
      </c>
    </row>
    <row customHeight="1" ht="22.5" hidden="1">
      <c r="A12" s="458"/>
      <c r="B12" s="503"/>
      <c r="C12" s="458"/>
      <c r="D12" s="446" t="s">
        <v>98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315</v>
      </c>
      <c r="G12" s="475"/>
      <c r="H12" s="476"/>
      <c r="J12" s="456">
        <v>0</v>
      </c>
    </row>
    <row customHeight="1" ht="23.25">
      <c r="A13" s="458"/>
      <c r="B13" s="503"/>
      <c r="C13" s="458"/>
      <c r="D13" s="446" t="s">
        <v>98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316</v>
      </c>
      <c r="E14" s="1011" t="s">
        <v>317</v>
      </c>
      <c r="F14" s="1012" t="str">
        <f>IF(inn="","",inn)</f>
        <v>0411122728</v>
      </c>
      <c r="G14" s="1013" t="s">
        <v>318</v>
      </c>
      <c r="H14" s="476"/>
      <c r="J14" s="456">
        <v>0</v>
      </c>
    </row>
    <row customHeight="1" ht="22.5" hidden="1">
      <c r="A15" s="458"/>
      <c r="B15" s="503"/>
      <c r="C15" s="458"/>
      <c r="D15" s="1010" t="s">
        <v>319</v>
      </c>
      <c r="E15" s="1011" t="s">
        <v>320</v>
      </c>
      <c r="F15" s="1012" t="str">
        <f>IF(kpp="","",kpp)</f>
        <v>041101001</v>
      </c>
      <c r="G15" s="1013" t="s">
        <v>321</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89</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349</v>
      </c>
      <c r="H44" s="476"/>
      <c r="J44" s="456">
        <v>22</v>
      </c>
    </row>
    <row customHeight="1" ht="23.25">
      <c r="A45" s="458"/>
      <c r="B45" s="503"/>
      <c r="C45" s="458"/>
      <c r="D45" s="441">
        <f>D44+1</f>
        <v>11</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351</v>
      </c>
      <c r="H46" s="476"/>
      <c r="J46" s="456">
        <v>23</v>
      </c>
    </row>
    <row customHeight="1" ht="24">
      <c r="A47" s="2203"/>
      <c r="B47" s="503"/>
      <c r="C47" s="493"/>
      <c r="D47" s="441" t="str">
        <f>D45&amp;".2"</f>
        <v>11.2</v>
      </c>
      <c r="E47" s="443" t="s">
        <v>352</v>
      </c>
      <c r="F47" s="491"/>
      <c r="G47" s="438" t="s">
        <v>353</v>
      </c>
      <c r="H47" s="476"/>
      <c r="J47" s="456">
        <v>23</v>
      </c>
    </row>
    <row customHeight="1" ht="24">
      <c r="A48" s="2203"/>
      <c r="B48" s="503"/>
      <c r="C48" s="493"/>
      <c r="D48" s="441" t="str">
        <f>D45&amp;".3"</f>
        <v>11.3</v>
      </c>
      <c r="E48" s="443" t="s">
        <v>354</v>
      </c>
      <c r="F48" s="491"/>
      <c r="G48" s="438" t="s">
        <v>355</v>
      </c>
      <c r="H48" s="476"/>
      <c r="J48" s="456">
        <v>23</v>
      </c>
    </row>
    <row customHeight="1" ht="24">
      <c r="A49" s="2203"/>
      <c r="B49" s="503"/>
      <c r="C49" s="493"/>
      <c r="D49" s="441" t="str">
        <f>IF(TEMPLATE_SPHERE="TKO",D45&amp;".0",D45&amp;".4")</f>
        <v>11.4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12</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E880E-4C2D-CFE4-CD88-26F6458F6D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9C129-1FEA-F2D5-7AAA-D54201C8AF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C6253-5E0C-AC7C-116A-B7B258B9B3D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B85C6-9982-7B85-454B-7A0F9CF6E5A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2257</v>
      </c>
      <c r="B1" s="2617" t="s">
        <v>2258</v>
      </c>
      <c r="C1" s="2618" t="s">
        <v>2259</v>
      </c>
      <c r="D1" s="2619"/>
      <c r="E1" s="837" t="s">
        <v>2260</v>
      </c>
    </row>
    <row customHeight="1" ht="11.25">
      <c r="A2" s="2620"/>
      <c r="B2" s="766" t="s">
        <v>26</v>
      </c>
      <c r="C2" s="754"/>
      <c r="D2" s="765"/>
      <c r="E2" s="837"/>
    </row>
    <row customHeight="1" ht="11.25">
      <c r="A3" s="2621"/>
      <c r="B3" s="2622" t="s">
        <v>33</v>
      </c>
      <c r="C3" s="754"/>
      <c r="D3" s="765"/>
      <c r="E3" s="837"/>
    </row>
    <row customHeight="1" ht="11.25">
      <c r="A4" s="2623"/>
      <c r="B4" s="767" t="s">
        <v>1685</v>
      </c>
      <c r="C4" s="754"/>
      <c r="D4" s="765"/>
      <c r="E4" s="837"/>
    </row>
    <row customHeight="1" ht="11.25">
      <c r="A5" s="2624"/>
      <c r="B5" s="767" t="s">
        <v>1679</v>
      </c>
      <c r="C5" s="2625" t="s">
        <v>2024</v>
      </c>
      <c r="D5" s="2626" t="s">
        <v>2261</v>
      </c>
      <c r="E5" s="837"/>
    </row>
    <row s="1851" customFormat="1" customHeight="1" ht="11.25">
      <c r="A6" s="2627"/>
      <c r="B6" s="767" t="s">
        <v>1689</v>
      </c>
      <c r="C6" s="754"/>
      <c r="D6" s="765"/>
      <c r="E6" s="837"/>
    </row>
    <row customHeight="1" ht="11.25">
      <c r="A7" s="2628"/>
      <c r="B7" s="767" t="s">
        <v>1695</v>
      </c>
      <c r="C7" s="754"/>
      <c r="D7" s="765"/>
      <c r="E7" s="837"/>
    </row>
    <row customHeight="1" ht="11.25">
      <c r="A8" s="757"/>
      <c r="B8" s="767" t="s">
        <v>1692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58758-3186-D903-BD83-93C7413F92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96A0F-F082-C7D7-1FDB-6DF480B570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F3943-167F-3FF7-63AB-29180FCF3651}"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2262</v>
      </c>
      <c r="B1" s="69" t="s">
        <v>2263</v>
      </c>
      <c r="C1" s="69" t="s">
        <v>2264</v>
      </c>
      <c r="D1" s="69" t="s">
        <v>2265</v>
      </c>
      <c r="E1" s="69" t="s">
        <v>2266</v>
      </c>
      <c r="F1" s="69" t="s">
        <v>2267</v>
      </c>
      <c r="G1" s="69" t="s">
        <v>2268</v>
      </c>
      <c r="H1" s="69" t="s">
        <v>2269</v>
      </c>
      <c r="I1" s="69" t="s">
        <v>2270</v>
      </c>
    </row>
    <row customHeight="1" ht="11.25">
      <c r="A2" s="1851" t="s">
        <v>2271</v>
      </c>
      <c r="B2" s="1851" t="s">
        <v>16</v>
      </c>
      <c r="C2" s="1851" t="s">
        <v>2272</v>
      </c>
      <c r="D2" s="1851" t="s">
        <v>2273</v>
      </c>
      <c r="E2" s="1851" t="s">
        <v>2274</v>
      </c>
      <c r="F2" s="1851" t="s">
        <v>2275</v>
      </c>
      <c r="G2" s="1851" t="s">
        <v>28</v>
      </c>
      <c r="H2" s="1851" t="s">
        <v>28</v>
      </c>
      <c r="I2" s="1851" t="s">
        <v>832</v>
      </c>
    </row>
    <row customHeight="1" ht="11.25">
      <c r="A3" s="1851" t="s">
        <v>2271</v>
      </c>
      <c r="B3" s="1851" t="s">
        <v>16</v>
      </c>
      <c r="C3" s="1851" t="s">
        <v>2276</v>
      </c>
      <c r="D3" s="1851" t="s">
        <v>2277</v>
      </c>
      <c r="E3" s="1851" t="s">
        <v>2278</v>
      </c>
      <c r="F3" s="1851" t="s">
        <v>2279</v>
      </c>
      <c r="G3" s="1851" t="s">
        <v>28</v>
      </c>
      <c r="H3" s="1851" t="s">
        <v>28</v>
      </c>
      <c r="I3" s="1851" t="s">
        <v>832</v>
      </c>
    </row>
    <row customHeight="1" ht="11.25">
      <c r="A4" s="1851" t="s">
        <v>2271</v>
      </c>
      <c r="B4" s="1851" t="s">
        <v>16</v>
      </c>
      <c r="C4" s="1851" t="s">
        <v>2280</v>
      </c>
      <c r="D4" s="1851" t="s">
        <v>2281</v>
      </c>
      <c r="E4" s="1851" t="s">
        <v>2282</v>
      </c>
      <c r="F4" s="1851" t="s">
        <v>51</v>
      </c>
      <c r="G4" s="1851" t="s">
        <v>2283</v>
      </c>
      <c r="H4" s="1851" t="s">
        <v>28</v>
      </c>
      <c r="I4" s="1851" t="s">
        <v>832</v>
      </c>
    </row>
    <row customHeight="1" ht="11.25">
      <c r="A5" s="1851" t="s">
        <v>2271</v>
      </c>
      <c r="B5" s="1851" t="s">
        <v>16</v>
      </c>
      <c r="C5" s="1851" t="s">
        <v>28</v>
      </c>
      <c r="D5" s="1851" t="s">
        <v>2284</v>
      </c>
      <c r="E5" s="1851" t="s">
        <v>2285</v>
      </c>
      <c r="F5" s="1851" t="s">
        <v>51</v>
      </c>
      <c r="G5" s="1851" t="s">
        <v>28</v>
      </c>
      <c r="H5" s="1851" t="s">
        <v>28</v>
      </c>
      <c r="I5" s="1851" t="s">
        <v>832</v>
      </c>
    </row>
    <row customHeight="1" ht="11.25">
      <c r="A6" s="1851" t="s">
        <v>2271</v>
      </c>
      <c r="B6" s="1851" t="s">
        <v>16</v>
      </c>
      <c r="C6" s="1851" t="s">
        <v>2286</v>
      </c>
      <c r="D6" s="1851" t="s">
        <v>2287</v>
      </c>
      <c r="E6" s="1851" t="s">
        <v>2288</v>
      </c>
      <c r="F6" s="1851" t="s">
        <v>2289</v>
      </c>
      <c r="G6" s="1851" t="s">
        <v>2290</v>
      </c>
      <c r="H6" s="1851" t="s">
        <v>28</v>
      </c>
      <c r="I6" s="1851" t="s">
        <v>832</v>
      </c>
    </row>
    <row customHeight="1" ht="11.25">
      <c r="A7" s="1851" t="s">
        <v>2271</v>
      </c>
      <c r="B7" s="1851" t="s">
        <v>16</v>
      </c>
      <c r="C7" s="1851" t="s">
        <v>2291</v>
      </c>
      <c r="D7" s="1851" t="s">
        <v>2292</v>
      </c>
      <c r="E7" s="1851" t="s">
        <v>2293</v>
      </c>
      <c r="F7" s="1851" t="s">
        <v>51</v>
      </c>
      <c r="G7" s="1851" t="s">
        <v>2294</v>
      </c>
      <c r="H7" s="1851" t="s">
        <v>28</v>
      </c>
      <c r="I7" s="1851" t="s">
        <v>832</v>
      </c>
    </row>
    <row customHeight="1" ht="11.25">
      <c r="A8" s="1851" t="s">
        <v>2271</v>
      </c>
      <c r="B8" s="1851" t="s">
        <v>16</v>
      </c>
      <c r="C8" s="1851" t="s">
        <v>2295</v>
      </c>
      <c r="D8" s="1851" t="s">
        <v>2296</v>
      </c>
      <c r="E8" s="1851" t="s">
        <v>2297</v>
      </c>
      <c r="F8" s="1851" t="s">
        <v>51</v>
      </c>
      <c r="G8" s="1851" t="s">
        <v>2298</v>
      </c>
      <c r="H8" s="1851" t="s">
        <v>28</v>
      </c>
      <c r="I8" s="1851" t="s">
        <v>832</v>
      </c>
    </row>
    <row customHeight="1" ht="11.25">
      <c r="A9" s="1851" t="s">
        <v>2271</v>
      </c>
      <c r="B9" s="1851" t="s">
        <v>16</v>
      </c>
      <c r="C9" s="1851" t="s">
        <v>2299</v>
      </c>
      <c r="D9" s="1851" t="s">
        <v>2300</v>
      </c>
      <c r="E9" s="1851" t="s">
        <v>2301</v>
      </c>
      <c r="F9" s="1851" t="s">
        <v>2302</v>
      </c>
      <c r="G9" s="1851" t="s">
        <v>2303</v>
      </c>
      <c r="H9" s="1851" t="s">
        <v>28</v>
      </c>
      <c r="I9" s="1851" t="s">
        <v>832</v>
      </c>
    </row>
    <row customHeight="1" ht="11.25">
      <c r="A10" s="1851" t="s">
        <v>2271</v>
      </c>
      <c r="B10" s="1851" t="s">
        <v>16</v>
      </c>
      <c r="C10" s="1851" t="s">
        <v>2304</v>
      </c>
      <c r="D10" s="1851" t="s">
        <v>2305</v>
      </c>
      <c r="E10" s="1851" t="s">
        <v>2306</v>
      </c>
      <c r="F10" s="1851" t="s">
        <v>2307</v>
      </c>
      <c r="G10" s="1851" t="s">
        <v>2308</v>
      </c>
      <c r="H10" s="1851" t="s">
        <v>28</v>
      </c>
      <c r="I10" s="1851" t="s">
        <v>832</v>
      </c>
    </row>
    <row customHeight="1" ht="11.25">
      <c r="A11" s="1851" t="s">
        <v>2271</v>
      </c>
      <c r="B11" s="1851" t="s">
        <v>16</v>
      </c>
      <c r="C11" s="1851" t="s">
        <v>2309</v>
      </c>
      <c r="D11" s="1851" t="s">
        <v>2310</v>
      </c>
      <c r="E11" s="1851" t="s">
        <v>2311</v>
      </c>
      <c r="F11" s="1851" t="s">
        <v>51</v>
      </c>
      <c r="G11" s="1851" t="s">
        <v>28</v>
      </c>
      <c r="H11" s="1851" t="s">
        <v>28</v>
      </c>
      <c r="I11" s="1851" t="s">
        <v>832</v>
      </c>
    </row>
    <row customHeight="1" ht="11.25">
      <c r="A12" s="1851" t="s">
        <v>2271</v>
      </c>
      <c r="B12" s="1851" t="s">
        <v>16</v>
      </c>
      <c r="C12" s="1851" t="s">
        <v>2312</v>
      </c>
      <c r="D12" s="1851" t="s">
        <v>2313</v>
      </c>
      <c r="E12" s="1851" t="s">
        <v>2314</v>
      </c>
      <c r="F12" s="1851" t="s">
        <v>2289</v>
      </c>
      <c r="G12" s="1851" t="s">
        <v>2315</v>
      </c>
      <c r="H12" s="1851" t="s">
        <v>28</v>
      </c>
      <c r="I12" s="1851" t="s">
        <v>832</v>
      </c>
    </row>
    <row customHeight="1" ht="11.25">
      <c r="A13" s="1851" t="s">
        <v>2271</v>
      </c>
      <c r="B13" s="1851" t="s">
        <v>16</v>
      </c>
      <c r="C13" s="1851" t="s">
        <v>2316</v>
      </c>
      <c r="D13" s="1851" t="s">
        <v>2317</v>
      </c>
      <c r="E13" s="1851" t="s">
        <v>2318</v>
      </c>
      <c r="F13" s="1851" t="s">
        <v>2289</v>
      </c>
      <c r="G13" s="1851" t="s">
        <v>28</v>
      </c>
      <c r="H13" s="1851" t="s">
        <v>28</v>
      </c>
      <c r="I13" s="1851" t="s">
        <v>832</v>
      </c>
    </row>
    <row customHeight="1" ht="11.25">
      <c r="A14" s="1851" t="s">
        <v>2271</v>
      </c>
      <c r="B14" s="1851" t="s">
        <v>16</v>
      </c>
      <c r="C14" s="1851" t="s">
        <v>2319</v>
      </c>
      <c r="D14" s="1851" t="s">
        <v>2320</v>
      </c>
      <c r="E14" s="1851" t="s">
        <v>2321</v>
      </c>
      <c r="F14" s="1851" t="s">
        <v>2322</v>
      </c>
      <c r="G14" s="1851" t="s">
        <v>28</v>
      </c>
      <c r="H14" s="1851" t="s">
        <v>28</v>
      </c>
      <c r="I14" s="1851" t="s">
        <v>832</v>
      </c>
    </row>
    <row customHeight="1" ht="11.25">
      <c r="A15" s="1851" t="s">
        <v>2271</v>
      </c>
      <c r="B15" s="1851" t="s">
        <v>16</v>
      </c>
      <c r="C15" s="1851" t="s">
        <v>2323</v>
      </c>
      <c r="D15" s="1851" t="s">
        <v>2324</v>
      </c>
      <c r="E15" s="1851" t="s">
        <v>2325</v>
      </c>
      <c r="F15" s="1851" t="s">
        <v>2289</v>
      </c>
      <c r="G15" s="1851" t="s">
        <v>2326</v>
      </c>
      <c r="H15" s="1851" t="s">
        <v>28</v>
      </c>
      <c r="I15" s="1851" t="s">
        <v>832</v>
      </c>
    </row>
    <row customHeight="1" ht="11.25">
      <c r="A16" s="1851" t="s">
        <v>2271</v>
      </c>
      <c r="B16" s="1851" t="s">
        <v>16</v>
      </c>
      <c r="C16" s="1851" t="s">
        <v>2327</v>
      </c>
      <c r="D16" s="1851" t="s">
        <v>2328</v>
      </c>
      <c r="E16" s="1851" t="s">
        <v>2329</v>
      </c>
      <c r="F16" s="1851" t="s">
        <v>2289</v>
      </c>
      <c r="G16" s="1851" t="s">
        <v>2330</v>
      </c>
      <c r="H16" s="1851" t="s">
        <v>28</v>
      </c>
      <c r="I16" s="1851" t="s">
        <v>832</v>
      </c>
    </row>
    <row customHeight="1" ht="11.25">
      <c r="A17" s="1851" t="s">
        <v>2271</v>
      </c>
      <c r="B17" s="1851" t="s">
        <v>16</v>
      </c>
      <c r="C17" s="1851" t="s">
        <v>2331</v>
      </c>
      <c r="D17" s="1851" t="s">
        <v>2332</v>
      </c>
      <c r="E17" s="1851" t="s">
        <v>2333</v>
      </c>
      <c r="F17" s="1851" t="s">
        <v>2289</v>
      </c>
      <c r="G17" s="1851" t="s">
        <v>2334</v>
      </c>
      <c r="H17" s="1851" t="s">
        <v>28</v>
      </c>
      <c r="I17" s="1851" t="s">
        <v>832</v>
      </c>
    </row>
    <row customHeight="1" ht="11.25">
      <c r="A18" s="1851" t="s">
        <v>2271</v>
      </c>
      <c r="B18" s="1851" t="s">
        <v>16</v>
      </c>
      <c r="C18" s="1851" t="s">
        <v>2335</v>
      </c>
      <c r="D18" s="1851" t="s">
        <v>2336</v>
      </c>
      <c r="E18" s="1851" t="s">
        <v>2337</v>
      </c>
      <c r="F18" s="1851" t="s">
        <v>2307</v>
      </c>
      <c r="G18" s="1851" t="s">
        <v>28</v>
      </c>
      <c r="H18" s="1851" t="s">
        <v>28</v>
      </c>
      <c r="I18" s="1851" t="s">
        <v>832</v>
      </c>
    </row>
    <row customHeight="1" ht="11.25">
      <c r="A19" s="1851" t="s">
        <v>2271</v>
      </c>
      <c r="B19" s="1851" t="s">
        <v>16</v>
      </c>
      <c r="C19" s="1851" t="s">
        <v>2338</v>
      </c>
      <c r="D19" s="1851" t="s">
        <v>2339</v>
      </c>
      <c r="E19" s="1851" t="s">
        <v>2340</v>
      </c>
      <c r="F19" s="1851" t="s">
        <v>2289</v>
      </c>
      <c r="G19" s="1851" t="s">
        <v>2341</v>
      </c>
      <c r="H19" s="1851" t="s">
        <v>28</v>
      </c>
      <c r="I19" s="1851" t="s">
        <v>832</v>
      </c>
    </row>
    <row customHeight="1" ht="11.25">
      <c r="A20" s="1851" t="s">
        <v>2271</v>
      </c>
      <c r="B20" s="1851" t="s">
        <v>16</v>
      </c>
      <c r="C20" s="1851" t="s">
        <v>2342</v>
      </c>
      <c r="D20" s="1851" t="s">
        <v>2343</v>
      </c>
      <c r="E20" s="1851" t="s">
        <v>2344</v>
      </c>
      <c r="F20" s="1851" t="s">
        <v>51</v>
      </c>
      <c r="G20" s="1851" t="s">
        <v>28</v>
      </c>
      <c r="H20" s="1851" t="s">
        <v>28</v>
      </c>
      <c r="I20" s="1851" t="s">
        <v>832</v>
      </c>
    </row>
    <row customHeight="1" ht="11.25">
      <c r="A21" s="1851" t="s">
        <v>2271</v>
      </c>
      <c r="B21" s="1851" t="s">
        <v>16</v>
      </c>
      <c r="C21" s="1851" t="s">
        <v>2345</v>
      </c>
      <c r="D21" s="1851" t="s">
        <v>2346</v>
      </c>
      <c r="E21" s="1851" t="s">
        <v>2347</v>
      </c>
      <c r="F21" s="1851" t="s">
        <v>51</v>
      </c>
      <c r="G21" s="1851" t="s">
        <v>2348</v>
      </c>
      <c r="H21" s="1851" t="s">
        <v>28</v>
      </c>
      <c r="I21" s="1851" t="s">
        <v>832</v>
      </c>
    </row>
    <row customHeight="1" ht="11.25">
      <c r="A22" s="1851" t="s">
        <v>2271</v>
      </c>
      <c r="B22" s="1851" t="s">
        <v>16</v>
      </c>
      <c r="C22" s="1851" t="s">
        <v>2349</v>
      </c>
      <c r="D22" s="1851" t="s">
        <v>2350</v>
      </c>
      <c r="E22" s="1851" t="s">
        <v>2351</v>
      </c>
      <c r="F22" s="1851" t="s">
        <v>2275</v>
      </c>
      <c r="G22" s="1851" t="s">
        <v>2352</v>
      </c>
      <c r="H22" s="1851" t="s">
        <v>28</v>
      </c>
      <c r="I22" s="1851" t="s">
        <v>832</v>
      </c>
    </row>
    <row customHeight="1" ht="11.25">
      <c r="A23" s="1851" t="s">
        <v>2271</v>
      </c>
      <c r="B23" s="1851" t="s">
        <v>16</v>
      </c>
      <c r="C23" s="1851" t="s">
        <v>2353</v>
      </c>
      <c r="D23" s="1851" t="s">
        <v>2354</v>
      </c>
      <c r="E23" s="1851" t="s">
        <v>2355</v>
      </c>
      <c r="F23" s="1851" t="s">
        <v>2289</v>
      </c>
      <c r="G23" s="1851" t="s">
        <v>2356</v>
      </c>
      <c r="H23" s="1851" t="s">
        <v>28</v>
      </c>
      <c r="I23" s="1851" t="s">
        <v>832</v>
      </c>
    </row>
    <row customHeight="1" ht="11.25">
      <c r="A24" s="1851" t="s">
        <v>2271</v>
      </c>
      <c r="B24" s="1851" t="s">
        <v>16</v>
      </c>
      <c r="C24" s="1851" t="s">
        <v>2357</v>
      </c>
      <c r="D24" s="1851" t="s">
        <v>2358</v>
      </c>
      <c r="E24" s="1851" t="s">
        <v>2359</v>
      </c>
      <c r="F24" s="1851" t="s">
        <v>51</v>
      </c>
      <c r="G24" s="1851" t="s">
        <v>2360</v>
      </c>
      <c r="H24" s="1851" t="s">
        <v>28</v>
      </c>
      <c r="I24" s="1851" t="s">
        <v>832</v>
      </c>
    </row>
    <row customHeight="1" ht="11.25">
      <c r="A25" s="1851" t="s">
        <v>2271</v>
      </c>
      <c r="B25" s="1851" t="s">
        <v>16</v>
      </c>
      <c r="C25" s="1851" t="s">
        <v>2361</v>
      </c>
      <c r="D25" s="1851" t="s">
        <v>2362</v>
      </c>
      <c r="E25" s="1851" t="s">
        <v>2363</v>
      </c>
      <c r="F25" s="1851" t="s">
        <v>51</v>
      </c>
      <c r="G25" s="1851" t="s">
        <v>28</v>
      </c>
      <c r="H25" s="1851" t="s">
        <v>28</v>
      </c>
      <c r="I25" s="1851" t="s">
        <v>832</v>
      </c>
    </row>
    <row customHeight="1" ht="11.25">
      <c r="A26" s="1851" t="s">
        <v>2271</v>
      </c>
      <c r="B26" s="1851" t="s">
        <v>16</v>
      </c>
      <c r="C26" s="1851" t="s">
        <v>2364</v>
      </c>
      <c r="D26" s="1851" t="s">
        <v>2365</v>
      </c>
      <c r="E26" s="1851" t="s">
        <v>2366</v>
      </c>
      <c r="F26" s="1851" t="s">
        <v>2367</v>
      </c>
      <c r="G26" s="1851" t="s">
        <v>2368</v>
      </c>
      <c r="H26" s="1851" t="s">
        <v>28</v>
      </c>
      <c r="I26" s="1851" t="s">
        <v>832</v>
      </c>
    </row>
    <row customHeight="1" ht="11.25">
      <c r="A27" s="1851" t="s">
        <v>2271</v>
      </c>
      <c r="B27" s="1851" t="s">
        <v>16</v>
      </c>
      <c r="C27" s="1851" t="s">
        <v>2369</v>
      </c>
      <c r="D27" s="1851" t="s">
        <v>2370</v>
      </c>
      <c r="E27" s="1851" t="s">
        <v>2371</v>
      </c>
      <c r="F27" s="1851" t="s">
        <v>51</v>
      </c>
      <c r="G27" s="1851" t="s">
        <v>28</v>
      </c>
      <c r="H27" s="1851" t="s">
        <v>28</v>
      </c>
      <c r="I27" s="1851" t="s">
        <v>832</v>
      </c>
    </row>
    <row customHeight="1" ht="11.25">
      <c r="A28" s="1851" t="s">
        <v>2271</v>
      </c>
      <c r="B28" s="1851" t="s">
        <v>16</v>
      </c>
      <c r="C28" s="1851" t="s">
        <v>2372</v>
      </c>
      <c r="D28" s="1851" t="s">
        <v>2373</v>
      </c>
      <c r="E28" s="1851" t="s">
        <v>2374</v>
      </c>
      <c r="F28" s="1851" t="s">
        <v>51</v>
      </c>
      <c r="G28" s="1851" t="s">
        <v>28</v>
      </c>
      <c r="H28" s="1851" t="s">
        <v>28</v>
      </c>
      <c r="I28" s="1851" t="s">
        <v>832</v>
      </c>
    </row>
    <row customHeight="1" ht="11.25">
      <c r="A29" s="1851" t="s">
        <v>2271</v>
      </c>
      <c r="B29" s="1851" t="s">
        <v>16</v>
      </c>
      <c r="C29" s="1851" t="s">
        <v>2375</v>
      </c>
      <c r="D29" s="1851" t="s">
        <v>2376</v>
      </c>
      <c r="E29" s="1851" t="s">
        <v>2377</v>
      </c>
      <c r="F29" s="1851" t="s">
        <v>51</v>
      </c>
      <c r="G29" s="1851" t="s">
        <v>2378</v>
      </c>
      <c r="H29" s="1851" t="s">
        <v>28</v>
      </c>
      <c r="I29" s="1851" t="s">
        <v>832</v>
      </c>
    </row>
    <row customHeight="1" ht="11.25">
      <c r="A30" s="1851" t="s">
        <v>2271</v>
      </c>
      <c r="B30" s="1851" t="s">
        <v>16</v>
      </c>
      <c r="C30" s="1851" t="s">
        <v>2379</v>
      </c>
      <c r="D30" s="1851" t="s">
        <v>2380</v>
      </c>
      <c r="E30" s="1851" t="s">
        <v>2381</v>
      </c>
      <c r="F30" s="1851" t="s">
        <v>2289</v>
      </c>
      <c r="G30" s="1851" t="s">
        <v>2382</v>
      </c>
      <c r="H30" s="1851" t="s">
        <v>28</v>
      </c>
      <c r="I30" s="1851" t="s">
        <v>832</v>
      </c>
    </row>
    <row customHeight="1" ht="11.25">
      <c r="A31" s="1851" t="s">
        <v>2271</v>
      </c>
      <c r="B31" s="1851" t="s">
        <v>16</v>
      </c>
      <c r="C31" s="1851" t="s">
        <v>2383</v>
      </c>
      <c r="D31" s="1851" t="s">
        <v>2384</v>
      </c>
      <c r="E31" s="1851" t="s">
        <v>2385</v>
      </c>
      <c r="F31" s="1851" t="s">
        <v>2289</v>
      </c>
      <c r="G31" s="1851" t="s">
        <v>2386</v>
      </c>
      <c r="H31" s="1851" t="s">
        <v>28</v>
      </c>
      <c r="I31" s="1851" t="s">
        <v>832</v>
      </c>
    </row>
    <row customHeight="1" ht="11.25">
      <c r="A32" s="1851" t="s">
        <v>2271</v>
      </c>
      <c r="B32" s="1851" t="s">
        <v>16</v>
      </c>
      <c r="C32" s="1851" t="s">
        <v>2387</v>
      </c>
      <c r="D32" s="1851" t="s">
        <v>2388</v>
      </c>
      <c r="E32" s="1851" t="s">
        <v>2389</v>
      </c>
      <c r="F32" s="1851" t="s">
        <v>51</v>
      </c>
      <c r="G32" s="1851" t="s">
        <v>2390</v>
      </c>
      <c r="H32" s="1851" t="s">
        <v>28</v>
      </c>
      <c r="I32" s="1851" t="s">
        <v>832</v>
      </c>
    </row>
    <row customHeight="1" ht="11.25">
      <c r="A33" s="1851" t="s">
        <v>2271</v>
      </c>
      <c r="B33" s="1851" t="s">
        <v>16</v>
      </c>
      <c r="C33" s="1851" t="s">
        <v>2391</v>
      </c>
      <c r="D33" s="1851" t="s">
        <v>2392</v>
      </c>
      <c r="E33" s="1851" t="s">
        <v>2393</v>
      </c>
      <c r="F33" s="1851" t="s">
        <v>51</v>
      </c>
      <c r="G33" s="1851" t="s">
        <v>28</v>
      </c>
      <c r="H33" s="1851" t="s">
        <v>28</v>
      </c>
      <c r="I33" s="1851" t="s">
        <v>832</v>
      </c>
    </row>
    <row customHeight="1" ht="11.25">
      <c r="A34" s="1851" t="s">
        <v>2271</v>
      </c>
      <c r="B34" s="1851" t="s">
        <v>16</v>
      </c>
      <c r="C34" s="1851" t="s">
        <v>2394</v>
      </c>
      <c r="D34" s="1851" t="s">
        <v>2395</v>
      </c>
      <c r="E34" s="1851" t="s">
        <v>2396</v>
      </c>
      <c r="F34" s="1851" t="s">
        <v>51</v>
      </c>
      <c r="G34" s="1851" t="s">
        <v>2397</v>
      </c>
      <c r="H34" s="1851" t="s">
        <v>28</v>
      </c>
      <c r="I34" s="1851" t="s">
        <v>832</v>
      </c>
    </row>
    <row customHeight="1" ht="11.25">
      <c r="A35" s="1851" t="s">
        <v>2271</v>
      </c>
      <c r="B35" s="1851" t="s">
        <v>16</v>
      </c>
      <c r="C35" s="1851" t="s">
        <v>2398</v>
      </c>
      <c r="D35" s="1851" t="s">
        <v>2399</v>
      </c>
      <c r="E35" s="1851" t="s">
        <v>2400</v>
      </c>
      <c r="F35" s="1851" t="s">
        <v>51</v>
      </c>
      <c r="G35" s="1851" t="s">
        <v>28</v>
      </c>
      <c r="H35" s="1851" t="s">
        <v>28</v>
      </c>
      <c r="I35" s="1851" t="s">
        <v>832</v>
      </c>
    </row>
    <row customHeight="1" ht="11.25">
      <c r="A36" s="1851" t="s">
        <v>2271</v>
      </c>
      <c r="B36" s="1851" t="s">
        <v>16</v>
      </c>
      <c r="C36" s="1851" t="s">
        <v>2280</v>
      </c>
      <c r="D36" s="1851" t="s">
        <v>2281</v>
      </c>
      <c r="E36" s="1851" t="s">
        <v>2282</v>
      </c>
      <c r="F36" s="1851" t="s">
        <v>51</v>
      </c>
      <c r="G36" s="1851" t="s">
        <v>2283</v>
      </c>
      <c r="H36" s="1851" t="s">
        <v>28</v>
      </c>
      <c r="I36" s="1851" t="s">
        <v>918</v>
      </c>
    </row>
    <row customHeight="1" ht="11.25">
      <c r="A37" s="1851" t="s">
        <v>2271</v>
      </c>
      <c r="B37" s="1851" t="s">
        <v>16</v>
      </c>
      <c r="C37" s="1851" t="s">
        <v>28</v>
      </c>
      <c r="D37" s="1851" t="s">
        <v>2284</v>
      </c>
      <c r="E37" s="1851" t="s">
        <v>2285</v>
      </c>
      <c r="F37" s="1851" t="s">
        <v>51</v>
      </c>
      <c r="G37" s="1851" t="s">
        <v>28</v>
      </c>
      <c r="H37" s="1851" t="s">
        <v>28</v>
      </c>
      <c r="I37" s="1851" t="s">
        <v>918</v>
      </c>
    </row>
    <row customHeight="1" ht="11.25">
      <c r="A38" s="1851" t="s">
        <v>2271</v>
      </c>
      <c r="B38" s="1851" t="s">
        <v>16</v>
      </c>
      <c r="C38" s="1851" t="s">
        <v>2342</v>
      </c>
      <c r="D38" s="1851" t="s">
        <v>2343</v>
      </c>
      <c r="E38" s="1851" t="s">
        <v>2344</v>
      </c>
      <c r="F38" s="1851" t="s">
        <v>51</v>
      </c>
      <c r="G38" s="1851" t="s">
        <v>28</v>
      </c>
      <c r="H38" s="1851" t="s">
        <v>28</v>
      </c>
      <c r="I38" s="1851" t="s">
        <v>918</v>
      </c>
    </row>
    <row customHeight="1" ht="11.25">
      <c r="A39" s="1851" t="s">
        <v>2271</v>
      </c>
      <c r="B39" s="1851" t="s">
        <v>16</v>
      </c>
      <c r="C39" s="1851" t="s">
        <v>2353</v>
      </c>
      <c r="D39" s="1851" t="s">
        <v>2354</v>
      </c>
      <c r="E39" s="1851" t="s">
        <v>2355</v>
      </c>
      <c r="F39" s="1851" t="s">
        <v>2289</v>
      </c>
      <c r="G39" s="1851" t="s">
        <v>2356</v>
      </c>
      <c r="H39" s="1851" t="s">
        <v>28</v>
      </c>
      <c r="I39" s="1851" t="s">
        <v>918</v>
      </c>
    </row>
    <row customHeight="1" ht="11.25">
      <c r="A40" s="1851" t="s">
        <v>2271</v>
      </c>
      <c r="B40" s="1851" t="s">
        <v>16</v>
      </c>
      <c r="C40" s="1851" t="s">
        <v>2369</v>
      </c>
      <c r="D40" s="1851" t="s">
        <v>2370</v>
      </c>
      <c r="E40" s="1851" t="s">
        <v>2371</v>
      </c>
      <c r="F40" s="1851" t="s">
        <v>51</v>
      </c>
      <c r="G40" s="1851" t="s">
        <v>28</v>
      </c>
      <c r="H40" s="1851" t="s">
        <v>28</v>
      </c>
      <c r="I40" s="1851" t="s">
        <v>918</v>
      </c>
    </row>
    <row customHeight="1" ht="11.25">
      <c r="A41" s="1851" t="s">
        <v>2271</v>
      </c>
      <c r="B41" s="1851" t="s">
        <v>16</v>
      </c>
      <c r="C41" s="1851" t="s">
        <v>2372</v>
      </c>
      <c r="D41" s="1851" t="s">
        <v>2373</v>
      </c>
      <c r="E41" s="1851" t="s">
        <v>2374</v>
      </c>
      <c r="F41" s="1851" t="s">
        <v>51</v>
      </c>
      <c r="G41" s="1851" t="s">
        <v>28</v>
      </c>
      <c r="H41" s="1851" t="s">
        <v>28</v>
      </c>
      <c r="I41" s="1851" t="s">
        <v>918</v>
      </c>
    </row>
    <row customHeight="1" ht="11.25">
      <c r="A42" s="1851" t="s">
        <v>2271</v>
      </c>
      <c r="B42" s="1851" t="s">
        <v>16</v>
      </c>
      <c r="C42" s="1851" t="s">
        <v>2379</v>
      </c>
      <c r="D42" s="1851" t="s">
        <v>2380</v>
      </c>
      <c r="E42" s="1851" t="s">
        <v>2381</v>
      </c>
      <c r="F42" s="1851" t="s">
        <v>2289</v>
      </c>
      <c r="G42" s="1851" t="s">
        <v>2382</v>
      </c>
      <c r="H42" s="1851" t="s">
        <v>28</v>
      </c>
      <c r="I42" s="1851" t="s">
        <v>918</v>
      </c>
    </row>
    <row customHeight="1" ht="11.25">
      <c r="A43" s="1851" t="s">
        <v>2271</v>
      </c>
      <c r="B43" s="1851" t="s">
        <v>16</v>
      </c>
      <c r="C43" s="1851" t="s">
        <v>2272</v>
      </c>
      <c r="D43" s="1851" t="s">
        <v>2273</v>
      </c>
      <c r="E43" s="1851" t="s">
        <v>2274</v>
      </c>
      <c r="F43" s="1851" t="s">
        <v>2275</v>
      </c>
      <c r="G43" s="1851" t="s">
        <v>28</v>
      </c>
      <c r="H43" s="1851" t="s">
        <v>28</v>
      </c>
      <c r="I43" s="1851" t="s">
        <v>878</v>
      </c>
    </row>
    <row customHeight="1" ht="11.25">
      <c r="A44" s="1851" t="s">
        <v>2271</v>
      </c>
      <c r="B44" s="1851" t="s">
        <v>16</v>
      </c>
      <c r="C44" s="1851" t="s">
        <v>13</v>
      </c>
      <c r="D44" s="1851" t="s">
        <v>46</v>
      </c>
      <c r="E44" s="1851" t="s">
        <v>49</v>
      </c>
      <c r="F44" s="1851" t="s">
        <v>51</v>
      </c>
      <c r="G44" s="1851" t="s">
        <v>28</v>
      </c>
      <c r="H44" s="1851" t="s">
        <v>28</v>
      </c>
      <c r="I44" s="1851" t="s">
        <v>878</v>
      </c>
    </row>
    <row customHeight="1" ht="11.25">
      <c r="A45" s="1851" t="s">
        <v>2271</v>
      </c>
      <c r="B45" s="1851" t="s">
        <v>16</v>
      </c>
      <c r="C45" s="1851" t="s">
        <v>2276</v>
      </c>
      <c r="D45" s="1851" t="s">
        <v>2277</v>
      </c>
      <c r="E45" s="1851" t="s">
        <v>2278</v>
      </c>
      <c r="F45" s="1851" t="s">
        <v>2279</v>
      </c>
      <c r="G45" s="1851" t="s">
        <v>28</v>
      </c>
      <c r="H45" s="1851" t="s">
        <v>28</v>
      </c>
      <c r="I45" s="1851" t="s">
        <v>878</v>
      </c>
    </row>
    <row customHeight="1" ht="11.25">
      <c r="A46" s="1851" t="s">
        <v>2271</v>
      </c>
      <c r="B46" s="1851" t="s">
        <v>16</v>
      </c>
      <c r="C46" s="1851" t="s">
        <v>28</v>
      </c>
      <c r="D46" s="1851" t="s">
        <v>2284</v>
      </c>
      <c r="E46" s="1851" t="s">
        <v>2285</v>
      </c>
      <c r="F46" s="1851" t="s">
        <v>51</v>
      </c>
      <c r="G46" s="1851" t="s">
        <v>28</v>
      </c>
      <c r="H46" s="1851" t="s">
        <v>28</v>
      </c>
      <c r="I46" s="1851" t="s">
        <v>878</v>
      </c>
    </row>
    <row customHeight="1" ht="11.25">
      <c r="A47" s="1851" t="s">
        <v>2271</v>
      </c>
      <c r="B47" s="1851" t="s">
        <v>16</v>
      </c>
      <c r="C47" s="1851" t="s">
        <v>2286</v>
      </c>
      <c r="D47" s="1851" t="s">
        <v>2287</v>
      </c>
      <c r="E47" s="1851" t="s">
        <v>2288</v>
      </c>
      <c r="F47" s="1851" t="s">
        <v>2289</v>
      </c>
      <c r="G47" s="1851" t="s">
        <v>2290</v>
      </c>
      <c r="H47" s="1851" t="s">
        <v>28</v>
      </c>
      <c r="I47" s="1851" t="s">
        <v>878</v>
      </c>
    </row>
    <row customHeight="1" ht="11.25">
      <c r="A48" s="1851" t="s">
        <v>2271</v>
      </c>
      <c r="B48" s="1851" t="s">
        <v>16</v>
      </c>
      <c r="C48" s="1851" t="s">
        <v>2291</v>
      </c>
      <c r="D48" s="1851" t="s">
        <v>2292</v>
      </c>
      <c r="E48" s="1851" t="s">
        <v>2293</v>
      </c>
      <c r="F48" s="1851" t="s">
        <v>51</v>
      </c>
      <c r="G48" s="1851" t="s">
        <v>2294</v>
      </c>
      <c r="H48" s="1851" t="s">
        <v>28</v>
      </c>
      <c r="I48" s="1851" t="s">
        <v>878</v>
      </c>
    </row>
    <row customHeight="1" ht="11.25">
      <c r="A49" s="1851" t="s">
        <v>2271</v>
      </c>
      <c r="B49" s="1851" t="s">
        <v>16</v>
      </c>
      <c r="C49" s="1851" t="s">
        <v>2401</v>
      </c>
      <c r="D49" s="1851" t="s">
        <v>2402</v>
      </c>
      <c r="E49" s="1851" t="s">
        <v>2403</v>
      </c>
      <c r="F49" s="1851" t="s">
        <v>2289</v>
      </c>
      <c r="G49" s="1851" t="s">
        <v>2404</v>
      </c>
      <c r="H49" s="1851" t="s">
        <v>28</v>
      </c>
      <c r="I49" s="1851" t="s">
        <v>878</v>
      </c>
    </row>
    <row customHeight="1" ht="11.25">
      <c r="A50" s="1851" t="s">
        <v>2271</v>
      </c>
      <c r="B50" s="1851" t="s">
        <v>16</v>
      </c>
      <c r="C50" s="1851" t="s">
        <v>2405</v>
      </c>
      <c r="D50" s="1851" t="s">
        <v>2406</v>
      </c>
      <c r="E50" s="1851" t="s">
        <v>2407</v>
      </c>
      <c r="F50" s="1851" t="s">
        <v>2307</v>
      </c>
      <c r="G50" s="1851" t="s">
        <v>2408</v>
      </c>
      <c r="H50" s="1851" t="s">
        <v>28</v>
      </c>
      <c r="I50" s="1851" t="s">
        <v>878</v>
      </c>
    </row>
    <row customHeight="1" ht="11.25">
      <c r="A51" s="1851" t="s">
        <v>2271</v>
      </c>
      <c r="B51" s="1851" t="s">
        <v>16</v>
      </c>
      <c r="C51" s="1851" t="s">
        <v>2299</v>
      </c>
      <c r="D51" s="1851" t="s">
        <v>2300</v>
      </c>
      <c r="E51" s="1851" t="s">
        <v>2301</v>
      </c>
      <c r="F51" s="1851" t="s">
        <v>2302</v>
      </c>
      <c r="G51" s="1851" t="s">
        <v>2303</v>
      </c>
      <c r="H51" s="1851" t="s">
        <v>28</v>
      </c>
      <c r="I51" s="1851" t="s">
        <v>878</v>
      </c>
    </row>
    <row customHeight="1" ht="11.25">
      <c r="A52" s="1851" t="s">
        <v>2271</v>
      </c>
      <c r="B52" s="1851" t="s">
        <v>16</v>
      </c>
      <c r="C52" s="1851" t="s">
        <v>2304</v>
      </c>
      <c r="D52" s="1851" t="s">
        <v>2305</v>
      </c>
      <c r="E52" s="1851" t="s">
        <v>2306</v>
      </c>
      <c r="F52" s="1851" t="s">
        <v>2307</v>
      </c>
      <c r="G52" s="1851" t="s">
        <v>2308</v>
      </c>
      <c r="H52" s="1851" t="s">
        <v>28</v>
      </c>
      <c r="I52" s="1851" t="s">
        <v>878</v>
      </c>
    </row>
    <row customHeight="1" ht="11.25">
      <c r="A53" s="1851" t="s">
        <v>2271</v>
      </c>
      <c r="B53" s="1851" t="s">
        <v>16</v>
      </c>
      <c r="C53" s="1851" t="s">
        <v>2316</v>
      </c>
      <c r="D53" s="1851" t="s">
        <v>2317</v>
      </c>
      <c r="E53" s="1851" t="s">
        <v>2318</v>
      </c>
      <c r="F53" s="1851" t="s">
        <v>2289</v>
      </c>
      <c r="G53" s="1851" t="s">
        <v>28</v>
      </c>
      <c r="H53" s="1851" t="s">
        <v>28</v>
      </c>
      <c r="I53" s="1851" t="s">
        <v>878</v>
      </c>
    </row>
    <row customHeight="1" ht="11.25">
      <c r="A54" s="1851" t="s">
        <v>2271</v>
      </c>
      <c r="B54" s="1851" t="s">
        <v>16</v>
      </c>
      <c r="C54" s="1851" t="s">
        <v>2319</v>
      </c>
      <c r="D54" s="1851" t="s">
        <v>2320</v>
      </c>
      <c r="E54" s="1851" t="s">
        <v>2321</v>
      </c>
      <c r="F54" s="1851" t="s">
        <v>2322</v>
      </c>
      <c r="G54" s="1851" t="s">
        <v>28</v>
      </c>
      <c r="H54" s="1851" t="s">
        <v>28</v>
      </c>
      <c r="I54" s="1851" t="s">
        <v>878</v>
      </c>
    </row>
    <row customHeight="1" ht="11.25">
      <c r="A55" s="1851" t="s">
        <v>2271</v>
      </c>
      <c r="B55" s="1851" t="s">
        <v>16</v>
      </c>
      <c r="C55" s="1851" t="s">
        <v>2323</v>
      </c>
      <c r="D55" s="1851" t="s">
        <v>2324</v>
      </c>
      <c r="E55" s="1851" t="s">
        <v>2325</v>
      </c>
      <c r="F55" s="1851" t="s">
        <v>2289</v>
      </c>
      <c r="G55" s="1851" t="s">
        <v>2326</v>
      </c>
      <c r="H55" s="1851" t="s">
        <v>28</v>
      </c>
      <c r="I55" s="1851" t="s">
        <v>878</v>
      </c>
    </row>
    <row customHeight="1" ht="11.25">
      <c r="A56" s="1851" t="s">
        <v>2271</v>
      </c>
      <c r="B56" s="1851" t="s">
        <v>16</v>
      </c>
      <c r="C56" s="1851" t="s">
        <v>2327</v>
      </c>
      <c r="D56" s="1851" t="s">
        <v>2328</v>
      </c>
      <c r="E56" s="1851" t="s">
        <v>2329</v>
      </c>
      <c r="F56" s="1851" t="s">
        <v>2289</v>
      </c>
      <c r="G56" s="1851" t="s">
        <v>2330</v>
      </c>
      <c r="H56" s="1851" t="s">
        <v>28</v>
      </c>
      <c r="I56" s="1851" t="s">
        <v>878</v>
      </c>
    </row>
    <row customHeight="1" ht="11.25">
      <c r="A57" s="1851" t="s">
        <v>2271</v>
      </c>
      <c r="B57" s="1851" t="s">
        <v>16</v>
      </c>
      <c r="C57" s="1851" t="s">
        <v>2331</v>
      </c>
      <c r="D57" s="1851" t="s">
        <v>2332</v>
      </c>
      <c r="E57" s="1851" t="s">
        <v>2333</v>
      </c>
      <c r="F57" s="1851" t="s">
        <v>2289</v>
      </c>
      <c r="G57" s="1851" t="s">
        <v>2334</v>
      </c>
      <c r="H57" s="1851" t="s">
        <v>28</v>
      </c>
      <c r="I57" s="1851" t="s">
        <v>878</v>
      </c>
    </row>
    <row customHeight="1" ht="11.25">
      <c r="A58" s="1851" t="s">
        <v>2271</v>
      </c>
      <c r="B58" s="1851" t="s">
        <v>16</v>
      </c>
      <c r="C58" s="1851" t="s">
        <v>2335</v>
      </c>
      <c r="D58" s="1851" t="s">
        <v>2336</v>
      </c>
      <c r="E58" s="1851" t="s">
        <v>2337</v>
      </c>
      <c r="F58" s="1851" t="s">
        <v>2307</v>
      </c>
      <c r="G58" s="1851" t="s">
        <v>28</v>
      </c>
      <c r="H58" s="1851" t="s">
        <v>28</v>
      </c>
      <c r="I58" s="1851" t="s">
        <v>878</v>
      </c>
    </row>
    <row customHeight="1" ht="11.25">
      <c r="A59" s="1851" t="s">
        <v>2271</v>
      </c>
      <c r="B59" s="1851" t="s">
        <v>16</v>
      </c>
      <c r="C59" s="1851" t="s">
        <v>2345</v>
      </c>
      <c r="D59" s="1851" t="s">
        <v>2346</v>
      </c>
      <c r="E59" s="1851" t="s">
        <v>2347</v>
      </c>
      <c r="F59" s="1851" t="s">
        <v>51</v>
      </c>
      <c r="G59" s="1851" t="s">
        <v>2348</v>
      </c>
      <c r="H59" s="1851" t="s">
        <v>28</v>
      </c>
      <c r="I59" s="1851" t="s">
        <v>878</v>
      </c>
    </row>
    <row customHeight="1" ht="11.25">
      <c r="A60" s="1851" t="s">
        <v>2271</v>
      </c>
      <c r="B60" s="1851" t="s">
        <v>16</v>
      </c>
      <c r="C60" s="1851" t="s">
        <v>2349</v>
      </c>
      <c r="D60" s="1851" t="s">
        <v>2350</v>
      </c>
      <c r="E60" s="1851" t="s">
        <v>2351</v>
      </c>
      <c r="F60" s="1851" t="s">
        <v>2275</v>
      </c>
      <c r="G60" s="1851" t="s">
        <v>2352</v>
      </c>
      <c r="H60" s="1851" t="s">
        <v>28</v>
      </c>
      <c r="I60" s="1851" t="s">
        <v>878</v>
      </c>
    </row>
    <row customHeight="1" ht="11.25">
      <c r="A61" s="1851" t="s">
        <v>2271</v>
      </c>
      <c r="B61" s="1851" t="s">
        <v>16</v>
      </c>
      <c r="C61" s="1851" t="s">
        <v>2357</v>
      </c>
      <c r="D61" s="1851" t="s">
        <v>2358</v>
      </c>
      <c r="E61" s="1851" t="s">
        <v>2359</v>
      </c>
      <c r="F61" s="1851" t="s">
        <v>51</v>
      </c>
      <c r="G61" s="1851" t="s">
        <v>2360</v>
      </c>
      <c r="H61" s="1851" t="s">
        <v>28</v>
      </c>
      <c r="I61" s="1851" t="s">
        <v>878</v>
      </c>
    </row>
    <row customHeight="1" ht="11.25">
      <c r="A62" s="1851" t="s">
        <v>2271</v>
      </c>
      <c r="B62" s="1851" t="s">
        <v>16</v>
      </c>
      <c r="C62" s="1851" t="s">
        <v>2361</v>
      </c>
      <c r="D62" s="1851" t="s">
        <v>2362</v>
      </c>
      <c r="E62" s="1851" t="s">
        <v>2363</v>
      </c>
      <c r="F62" s="1851" t="s">
        <v>51</v>
      </c>
      <c r="G62" s="1851" t="s">
        <v>28</v>
      </c>
      <c r="H62" s="1851" t="s">
        <v>28</v>
      </c>
      <c r="I62" s="1851" t="s">
        <v>878</v>
      </c>
    </row>
    <row customHeight="1" ht="11.25">
      <c r="A63" s="1851" t="s">
        <v>2271</v>
      </c>
      <c r="B63" s="1851" t="s">
        <v>16</v>
      </c>
      <c r="C63" s="1851" t="s">
        <v>2409</v>
      </c>
      <c r="D63" s="1851" t="s">
        <v>2410</v>
      </c>
      <c r="E63" s="1851" t="s">
        <v>2411</v>
      </c>
      <c r="F63" s="1851" t="s">
        <v>2412</v>
      </c>
      <c r="G63" s="1851" t="s">
        <v>2413</v>
      </c>
      <c r="H63" s="1851" t="s">
        <v>28</v>
      </c>
      <c r="I63" s="1851" t="s">
        <v>878</v>
      </c>
    </row>
    <row customHeight="1" ht="11.25">
      <c r="A64" s="1851" t="s">
        <v>2271</v>
      </c>
      <c r="B64" s="1851" t="s">
        <v>16</v>
      </c>
      <c r="C64" s="1851" t="s">
        <v>2414</v>
      </c>
      <c r="D64" s="1851" t="s">
        <v>2415</v>
      </c>
      <c r="E64" s="1851" t="s">
        <v>2416</v>
      </c>
      <c r="F64" s="1851" t="s">
        <v>2412</v>
      </c>
      <c r="G64" s="1851" t="s">
        <v>2417</v>
      </c>
      <c r="H64" s="1851" t="s">
        <v>28</v>
      </c>
      <c r="I64" s="1851" t="s">
        <v>878</v>
      </c>
    </row>
    <row customHeight="1" ht="11.25">
      <c r="A65" s="1851" t="s">
        <v>2271</v>
      </c>
      <c r="B65" s="1851" t="s">
        <v>16</v>
      </c>
      <c r="C65" s="1851" t="s">
        <v>2418</v>
      </c>
      <c r="D65" s="1851" t="s">
        <v>2419</v>
      </c>
      <c r="E65" s="1851" t="s">
        <v>2420</v>
      </c>
      <c r="F65" s="1851" t="s">
        <v>2421</v>
      </c>
      <c r="G65" s="1851" t="s">
        <v>28</v>
      </c>
      <c r="H65" s="1851" t="s">
        <v>28</v>
      </c>
      <c r="I65" s="1851" t="s">
        <v>878</v>
      </c>
    </row>
    <row customHeight="1" ht="11.25">
      <c r="A66" s="1851" t="s">
        <v>2271</v>
      </c>
      <c r="B66" s="1851" t="s">
        <v>16</v>
      </c>
      <c r="C66" s="1851" t="s">
        <v>2422</v>
      </c>
      <c r="D66" s="1851" t="s">
        <v>2423</v>
      </c>
      <c r="E66" s="1851" t="s">
        <v>2424</v>
      </c>
      <c r="F66" s="1851" t="s">
        <v>2289</v>
      </c>
      <c r="G66" s="1851" t="s">
        <v>2425</v>
      </c>
      <c r="H66" s="1851" t="s">
        <v>28</v>
      </c>
      <c r="I66" s="1851" t="s">
        <v>878</v>
      </c>
    </row>
    <row customHeight="1" ht="11.25">
      <c r="A67" s="1851" t="s">
        <v>2271</v>
      </c>
      <c r="B67" s="1851" t="s">
        <v>16</v>
      </c>
      <c r="C67" s="1851" t="s">
        <v>2372</v>
      </c>
      <c r="D67" s="1851" t="s">
        <v>2373</v>
      </c>
      <c r="E67" s="1851" t="s">
        <v>2374</v>
      </c>
      <c r="F67" s="1851" t="s">
        <v>51</v>
      </c>
      <c r="G67" s="1851" t="s">
        <v>28</v>
      </c>
      <c r="H67" s="1851" t="s">
        <v>28</v>
      </c>
      <c r="I67" s="1851" t="s">
        <v>878</v>
      </c>
    </row>
    <row customHeight="1" ht="11.25">
      <c r="A68" s="1851" t="s">
        <v>2271</v>
      </c>
      <c r="B68" s="1851" t="s">
        <v>16</v>
      </c>
      <c r="C68" s="1851" t="s">
        <v>2426</v>
      </c>
      <c r="D68" s="1851" t="s">
        <v>2427</v>
      </c>
      <c r="E68" s="1851" t="s">
        <v>2428</v>
      </c>
      <c r="F68" s="1851" t="s">
        <v>2429</v>
      </c>
      <c r="G68" s="1851" t="s">
        <v>2430</v>
      </c>
      <c r="H68" s="1851" t="s">
        <v>28</v>
      </c>
      <c r="I68" s="1851" t="s">
        <v>878</v>
      </c>
    </row>
    <row customHeight="1" ht="11.25">
      <c r="A69" s="1851" t="s">
        <v>2271</v>
      </c>
      <c r="B69" s="1851" t="s">
        <v>16</v>
      </c>
      <c r="C69" s="1851" t="s">
        <v>2431</v>
      </c>
      <c r="D69" s="1851" t="s">
        <v>2432</v>
      </c>
      <c r="E69" s="1851" t="s">
        <v>2433</v>
      </c>
      <c r="F69" s="1851" t="s">
        <v>51</v>
      </c>
      <c r="G69" s="1851" t="s">
        <v>2434</v>
      </c>
      <c r="H69" s="1851" t="s">
        <v>28</v>
      </c>
      <c r="I69" s="1851" t="s">
        <v>878</v>
      </c>
    </row>
    <row customHeight="1" ht="11.25">
      <c r="A70" s="1851" t="s">
        <v>2271</v>
      </c>
      <c r="B70" s="1851" t="s">
        <v>16</v>
      </c>
      <c r="C70" s="1851" t="s">
        <v>2435</v>
      </c>
      <c r="D70" s="1851" t="s">
        <v>2436</v>
      </c>
      <c r="E70" s="1851" t="s">
        <v>2437</v>
      </c>
      <c r="F70" s="1851" t="s">
        <v>2438</v>
      </c>
      <c r="G70" s="1851" t="s">
        <v>28</v>
      </c>
      <c r="H70" s="1851" t="s">
        <v>28</v>
      </c>
      <c r="I70" s="1851" t="s">
        <v>878</v>
      </c>
    </row>
    <row customHeight="1" ht="11.25">
      <c r="A71" s="1851" t="s">
        <v>2271</v>
      </c>
      <c r="B71" s="1851" t="s">
        <v>16</v>
      </c>
      <c r="C71" s="1851" t="s">
        <v>2272</v>
      </c>
      <c r="D71" s="1851" t="s">
        <v>2273</v>
      </c>
      <c r="E71" s="1851" t="s">
        <v>2274</v>
      </c>
      <c r="F71" s="1851" t="s">
        <v>2275</v>
      </c>
      <c r="G71" s="1851" t="s">
        <v>28</v>
      </c>
      <c r="H71" s="1851" t="s">
        <v>28</v>
      </c>
      <c r="I71" s="1851" t="s">
        <v>931</v>
      </c>
    </row>
    <row customHeight="1" ht="11.25">
      <c r="A72" s="1851" t="s">
        <v>2271</v>
      </c>
      <c r="B72" s="1851" t="s">
        <v>16</v>
      </c>
      <c r="C72" s="1851" t="s">
        <v>13</v>
      </c>
      <c r="D72" s="1851" t="s">
        <v>46</v>
      </c>
      <c r="E72" s="1851" t="s">
        <v>49</v>
      </c>
      <c r="F72" s="1851" t="s">
        <v>51</v>
      </c>
      <c r="G72" s="1851" t="s">
        <v>28</v>
      </c>
      <c r="H72" s="1851" t="s">
        <v>28</v>
      </c>
      <c r="I72" s="1851" t="s">
        <v>931</v>
      </c>
    </row>
    <row customHeight="1" ht="11.25">
      <c r="A73" s="1851" t="s">
        <v>2271</v>
      </c>
      <c r="B73" s="1851" t="s">
        <v>16</v>
      </c>
      <c r="C73" s="1851" t="s">
        <v>28</v>
      </c>
      <c r="D73" s="1851" t="s">
        <v>2284</v>
      </c>
      <c r="E73" s="1851" t="s">
        <v>2285</v>
      </c>
      <c r="F73" s="1851" t="s">
        <v>51</v>
      </c>
      <c r="G73" s="1851" t="s">
        <v>28</v>
      </c>
      <c r="H73" s="1851" t="s">
        <v>28</v>
      </c>
      <c r="I73" s="1851" t="s">
        <v>931</v>
      </c>
    </row>
    <row customHeight="1" ht="11.25">
      <c r="A74" s="1851" t="s">
        <v>2271</v>
      </c>
      <c r="B74" s="1851" t="s">
        <v>16</v>
      </c>
      <c r="C74" s="1851" t="s">
        <v>2439</v>
      </c>
      <c r="D74" s="1851" t="s">
        <v>2440</v>
      </c>
      <c r="E74" s="1851" t="s">
        <v>2441</v>
      </c>
      <c r="F74" s="1851" t="s">
        <v>51</v>
      </c>
      <c r="G74" s="1851" t="s">
        <v>2442</v>
      </c>
      <c r="H74" s="1851" t="s">
        <v>28</v>
      </c>
      <c r="I74" s="1851" t="s">
        <v>1643</v>
      </c>
    </row>
    <row customHeight="1" ht="11.25">
      <c r="A75" s="1851" t="s">
        <v>2271</v>
      </c>
      <c r="B75" s="1851" t="s">
        <v>16</v>
      </c>
      <c r="C75" s="1851" t="s">
        <v>28</v>
      </c>
      <c r="D75" s="1851" t="s">
        <v>2284</v>
      </c>
      <c r="E75" s="1851" t="s">
        <v>2285</v>
      </c>
      <c r="F75" s="1851" t="s">
        <v>51</v>
      </c>
      <c r="G75" s="1851" t="s">
        <v>28</v>
      </c>
      <c r="H75" s="1851" t="s">
        <v>28</v>
      </c>
      <c r="I75" s="1851" t="s">
        <v>1643</v>
      </c>
    </row>
    <row customHeight="1" ht="11.25">
      <c r="A76" s="1851" t="s">
        <v>2271</v>
      </c>
      <c r="B76" s="1851" t="s">
        <v>16</v>
      </c>
      <c r="C76" s="1851" t="s">
        <v>2304</v>
      </c>
      <c r="D76" s="1851" t="s">
        <v>2305</v>
      </c>
      <c r="E76" s="1851" t="s">
        <v>2306</v>
      </c>
      <c r="F76" s="1851" t="s">
        <v>2307</v>
      </c>
      <c r="G76" s="1851" t="s">
        <v>2308</v>
      </c>
      <c r="H76" s="1851" t="s">
        <v>28</v>
      </c>
      <c r="I76" s="1851" t="s">
        <v>1643</v>
      </c>
    </row>
    <row customHeight="1" ht="11.25">
      <c r="A77" s="1851" t="s">
        <v>2271</v>
      </c>
      <c r="B77" s="1851" t="s">
        <v>16</v>
      </c>
      <c r="C77" s="1851" t="s">
        <v>2443</v>
      </c>
      <c r="D77" s="1851" t="s">
        <v>2350</v>
      </c>
      <c r="E77" s="1851" t="s">
        <v>2444</v>
      </c>
      <c r="F77" s="1851" t="s">
        <v>2289</v>
      </c>
      <c r="G77" s="1851" t="s">
        <v>2445</v>
      </c>
      <c r="H77" s="1851" t="s">
        <v>28</v>
      </c>
      <c r="I77" s="1851" t="s">
        <v>1643</v>
      </c>
    </row>
    <row customHeight="1" ht="11.25">
      <c r="A78" s="1851" t="s">
        <v>2271</v>
      </c>
      <c r="B78" s="1851" t="s">
        <v>16</v>
      </c>
      <c r="C78" s="1851" t="s">
        <v>2446</v>
      </c>
      <c r="D78" s="1851" t="s">
        <v>2447</v>
      </c>
      <c r="E78" s="1851" t="s">
        <v>2448</v>
      </c>
      <c r="F78" s="1851" t="s">
        <v>2289</v>
      </c>
      <c r="G78" s="1851" t="s">
        <v>2449</v>
      </c>
      <c r="H78" s="1851" t="s">
        <v>28</v>
      </c>
      <c r="I78" s="1851" t="s">
        <v>1643</v>
      </c>
    </row>
    <row customHeight="1" ht="11.25">
      <c r="A79" s="1851" t="s">
        <v>2271</v>
      </c>
      <c r="B79" s="1851" t="s">
        <v>16</v>
      </c>
      <c r="C79" s="1851" t="s">
        <v>2414</v>
      </c>
      <c r="D79" s="1851" t="s">
        <v>2415</v>
      </c>
      <c r="E79" s="1851" t="s">
        <v>2416</v>
      </c>
      <c r="F79" s="1851" t="s">
        <v>2412</v>
      </c>
      <c r="G79" s="1851" t="s">
        <v>2417</v>
      </c>
      <c r="H79" s="1851" t="s">
        <v>28</v>
      </c>
      <c r="I79" s="1851" t="s">
        <v>1643</v>
      </c>
    </row>
    <row customHeight="1" ht="11.25">
      <c r="A80" s="1851" t="s">
        <v>2271</v>
      </c>
      <c r="B80" s="1851" t="s">
        <v>16</v>
      </c>
      <c r="C80" s="1851" t="s">
        <v>2450</v>
      </c>
      <c r="D80" s="1851" t="s">
        <v>2451</v>
      </c>
      <c r="E80" s="1851" t="s">
        <v>2452</v>
      </c>
      <c r="F80" s="1851" t="s">
        <v>51</v>
      </c>
      <c r="G80" s="1851" t="s">
        <v>2453</v>
      </c>
      <c r="H80" s="1851" t="s">
        <v>28</v>
      </c>
      <c r="I80" s="1851" t="s">
        <v>1643</v>
      </c>
    </row>
    <row customHeight="1" ht="11.25">
      <c r="A81" s="1851" t="s">
        <v>2271</v>
      </c>
      <c r="B81" s="1851" t="s">
        <v>16</v>
      </c>
      <c r="C81" s="1851" t="s">
        <v>2454</v>
      </c>
      <c r="D81" s="1851" t="s">
        <v>2455</v>
      </c>
      <c r="E81" s="1851" t="s">
        <v>2456</v>
      </c>
      <c r="F81" s="1851" t="s">
        <v>51</v>
      </c>
      <c r="G81" s="1851" t="s">
        <v>2457</v>
      </c>
      <c r="H81" s="1851" t="s">
        <v>28</v>
      </c>
      <c r="I81" s="1851" t="s">
        <v>1643</v>
      </c>
    </row>
    <row customHeight="1" ht="11.25">
      <c r="A82" s="1851" t="s">
        <v>2271</v>
      </c>
      <c r="B82" s="1851" t="s">
        <v>16</v>
      </c>
      <c r="C82" s="1851" t="s">
        <v>2435</v>
      </c>
      <c r="D82" s="1851" t="s">
        <v>2436</v>
      </c>
      <c r="E82" s="1851" t="s">
        <v>2437</v>
      </c>
      <c r="F82" s="1851" t="s">
        <v>2438</v>
      </c>
      <c r="G82" s="1851" t="s">
        <v>28</v>
      </c>
      <c r="H82" s="1851" t="s">
        <v>28</v>
      </c>
      <c r="I82" s="1851"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CE449-D24B-0565-7A15-E8A4F3A13133}"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2458</v>
      </c>
      <c r="B1" s="65" t="s">
        <v>2459</v>
      </c>
      <c r="C1" s="65" t="s">
        <v>2460</v>
      </c>
      <c r="D1" s="65" t="s">
        <v>2461</v>
      </c>
      <c r="E1" s="61" t="s">
        <v>2462</v>
      </c>
      <c r="F1" s="61" t="s">
        <v>2463</v>
      </c>
      <c r="G1" s="61" t="s">
        <v>2464</v>
      </c>
    </row>
    <row customHeight="1" ht="11.25">
      <c r="A2" s="374" t="s">
        <v>16</v>
      </c>
      <c r="B2" s="0" t="s">
        <v>99</v>
      </c>
      <c r="C2" s="0" t="s">
        <v>100</v>
      </c>
      <c r="D2" s="0" t="s">
        <v>99</v>
      </c>
      <c r="E2" s="0" t="s">
        <v>100</v>
      </c>
      <c r="F2" s="0" t="s">
        <v>2465</v>
      </c>
      <c r="G2" s="0" t="s">
        <v>98</v>
      </c>
    </row>
    <row customHeight="1" ht="11.25">
      <c r="A3" s="374" t="s">
        <v>16</v>
      </c>
      <c r="B3" s="0" t="s">
        <v>2466</v>
      </c>
      <c r="C3" s="0" t="s">
        <v>2467</v>
      </c>
      <c r="D3" s="0" t="s">
        <v>2468</v>
      </c>
      <c r="E3" s="0" t="s">
        <v>2469</v>
      </c>
      <c r="F3" s="0" t="s">
        <v>2470</v>
      </c>
      <c r="G3" s="0" t="s">
        <v>108</v>
      </c>
    </row>
    <row customHeight="1" ht="11.25">
      <c r="A4" s="374" t="s">
        <v>16</v>
      </c>
      <c r="B4" s="0" t="s">
        <v>2466</v>
      </c>
      <c r="C4" s="0" t="s">
        <v>2467</v>
      </c>
      <c r="D4" s="0" t="s">
        <v>2471</v>
      </c>
      <c r="E4" s="0" t="s">
        <v>2472</v>
      </c>
      <c r="F4" s="0" t="s">
        <v>2470</v>
      </c>
      <c r="G4" s="0" t="s">
        <v>89</v>
      </c>
    </row>
    <row customHeight="1" ht="11.25">
      <c r="A5" s="374" t="s">
        <v>16</v>
      </c>
      <c r="B5" s="0" t="s">
        <v>2466</v>
      </c>
      <c r="C5" s="0" t="s">
        <v>2467</v>
      </c>
      <c r="D5" s="0" t="s">
        <v>2473</v>
      </c>
      <c r="E5" s="0" t="s">
        <v>2474</v>
      </c>
      <c r="F5" s="0" t="s">
        <v>2470</v>
      </c>
      <c r="G5" s="0" t="s">
        <v>90</v>
      </c>
    </row>
    <row customHeight="1" ht="11.25">
      <c r="A6" s="374" t="s">
        <v>16</v>
      </c>
      <c r="B6" s="0" t="s">
        <v>2466</v>
      </c>
      <c r="C6" s="0" t="s">
        <v>2467</v>
      </c>
      <c r="D6" s="0" t="s">
        <v>2475</v>
      </c>
      <c r="E6" s="0" t="s">
        <v>2476</v>
      </c>
      <c r="F6" s="0" t="s">
        <v>2470</v>
      </c>
      <c r="G6" s="0" t="s">
        <v>109</v>
      </c>
    </row>
    <row customHeight="1" ht="11.25">
      <c r="A7" s="374" t="s">
        <v>16</v>
      </c>
      <c r="B7" s="0" t="s">
        <v>2466</v>
      </c>
      <c r="C7" s="0" t="s">
        <v>2467</v>
      </c>
      <c r="D7" s="0" t="s">
        <v>2466</v>
      </c>
      <c r="E7" s="0" t="s">
        <v>2467</v>
      </c>
      <c r="F7" s="0" t="s">
        <v>2477</v>
      </c>
      <c r="G7" s="0" t="s">
        <v>91</v>
      </c>
    </row>
    <row customHeight="1" ht="11.25">
      <c r="A8" s="374" t="s">
        <v>16</v>
      </c>
      <c r="B8" s="0" t="s">
        <v>2466</v>
      </c>
      <c r="C8" s="0" t="s">
        <v>2467</v>
      </c>
      <c r="D8" s="0" t="s">
        <v>2478</v>
      </c>
      <c r="E8" s="0" t="s">
        <v>2479</v>
      </c>
      <c r="F8" s="0" t="s">
        <v>2470</v>
      </c>
      <c r="G8" s="0" t="s">
        <v>92</v>
      </c>
    </row>
    <row customHeight="1" ht="11.25">
      <c r="A9" s="374" t="s">
        <v>16</v>
      </c>
      <c r="B9" s="0" t="s">
        <v>2466</v>
      </c>
      <c r="C9" s="0" t="s">
        <v>2467</v>
      </c>
      <c r="D9" s="0" t="s">
        <v>2480</v>
      </c>
      <c r="E9" s="0" t="s">
        <v>2481</v>
      </c>
      <c r="F9" s="0" t="s">
        <v>2470</v>
      </c>
      <c r="G9" s="0" t="s">
        <v>110</v>
      </c>
    </row>
    <row customHeight="1" ht="11.25">
      <c r="A10" s="374" t="s">
        <v>16</v>
      </c>
      <c r="B10" s="0" t="s">
        <v>2466</v>
      </c>
      <c r="C10" s="0" t="s">
        <v>2467</v>
      </c>
      <c r="D10" s="0" t="s">
        <v>2482</v>
      </c>
      <c r="E10" s="0" t="s">
        <v>2483</v>
      </c>
      <c r="F10" s="0" t="s">
        <v>2470</v>
      </c>
      <c r="G10" s="0" t="s">
        <v>146</v>
      </c>
    </row>
    <row customHeight="1" ht="11.25">
      <c r="A11" s="374" t="s">
        <v>16</v>
      </c>
      <c r="B11" s="0" t="s">
        <v>2466</v>
      </c>
      <c r="C11" s="0" t="s">
        <v>2467</v>
      </c>
      <c r="D11" s="0" t="s">
        <v>2484</v>
      </c>
      <c r="E11" s="0" t="s">
        <v>2485</v>
      </c>
      <c r="F11" s="0" t="s">
        <v>2470</v>
      </c>
      <c r="G11" s="0" t="s">
        <v>147</v>
      </c>
    </row>
    <row customHeight="1" ht="11.25">
      <c r="A12" s="374" t="s">
        <v>16</v>
      </c>
      <c r="B12" s="0" t="s">
        <v>2466</v>
      </c>
      <c r="C12" s="0" t="s">
        <v>2467</v>
      </c>
      <c r="D12" s="0" t="s">
        <v>2486</v>
      </c>
      <c r="E12" s="0" t="s">
        <v>2487</v>
      </c>
      <c r="F12" s="0" t="s">
        <v>2470</v>
      </c>
      <c r="G12" s="0" t="s">
        <v>148</v>
      </c>
    </row>
    <row customHeight="1" ht="11.25">
      <c r="A13" s="374" t="s">
        <v>16</v>
      </c>
      <c r="B13" s="0" t="s">
        <v>2466</v>
      </c>
      <c r="C13" s="0" t="s">
        <v>2467</v>
      </c>
      <c r="D13" s="0" t="s">
        <v>2488</v>
      </c>
      <c r="E13" s="0" t="s">
        <v>2489</v>
      </c>
      <c r="F13" s="0" t="s">
        <v>2470</v>
      </c>
      <c r="G13" s="0" t="s">
        <v>149</v>
      </c>
    </row>
    <row customHeight="1" ht="11.25">
      <c r="A14" s="374" t="s">
        <v>16</v>
      </c>
      <c r="B14" s="0" t="s">
        <v>2466</v>
      </c>
      <c r="C14" s="0" t="s">
        <v>2467</v>
      </c>
      <c r="D14" s="0" t="s">
        <v>2490</v>
      </c>
      <c r="E14" s="0" t="s">
        <v>2491</v>
      </c>
      <c r="F14" s="0" t="s">
        <v>2470</v>
      </c>
      <c r="G14" s="0" t="s">
        <v>150</v>
      </c>
    </row>
    <row customHeight="1" ht="11.25">
      <c r="A15" s="374" t="s">
        <v>16</v>
      </c>
      <c r="B15" s="0" t="s">
        <v>2466</v>
      </c>
      <c r="C15" s="0" t="s">
        <v>2467</v>
      </c>
      <c r="D15" s="0" t="s">
        <v>2492</v>
      </c>
      <c r="E15" s="0" t="s">
        <v>2493</v>
      </c>
      <c r="F15" s="0" t="s">
        <v>2470</v>
      </c>
      <c r="G15" s="0" t="s">
        <v>151</v>
      </c>
    </row>
    <row customHeight="1" ht="11.25">
      <c r="A16" s="374" t="s">
        <v>16</v>
      </c>
      <c r="B16" s="0" t="s">
        <v>2494</v>
      </c>
      <c r="C16" s="0" t="s">
        <v>2495</v>
      </c>
      <c r="D16" s="0" t="s">
        <v>2496</v>
      </c>
      <c r="E16" s="0" t="s">
        <v>2497</v>
      </c>
      <c r="F16" s="0" t="s">
        <v>2470</v>
      </c>
      <c r="G16" s="0" t="s">
        <v>1487</v>
      </c>
    </row>
    <row customHeight="1" ht="11.25">
      <c r="A17" s="374" t="s">
        <v>16</v>
      </c>
      <c r="B17" s="0" t="s">
        <v>2494</v>
      </c>
      <c r="C17" s="0" t="s">
        <v>2495</v>
      </c>
      <c r="D17" s="0" t="s">
        <v>2498</v>
      </c>
      <c r="E17" s="0" t="s">
        <v>2499</v>
      </c>
      <c r="F17" s="0" t="s">
        <v>2470</v>
      </c>
      <c r="G17" s="0" t="s">
        <v>1493</v>
      </c>
    </row>
    <row customHeight="1" ht="11.25">
      <c r="A18" s="374" t="s">
        <v>16</v>
      </c>
      <c r="B18" s="0" t="s">
        <v>2494</v>
      </c>
      <c r="C18" s="0" t="s">
        <v>2495</v>
      </c>
      <c r="D18" s="0" t="s">
        <v>2494</v>
      </c>
      <c r="E18" s="0" t="s">
        <v>2495</v>
      </c>
      <c r="F18" s="0" t="s">
        <v>2477</v>
      </c>
      <c r="G18" s="0" t="s">
        <v>1505</v>
      </c>
    </row>
    <row customHeight="1" ht="11.25">
      <c r="A19" s="374" t="s">
        <v>16</v>
      </c>
      <c r="B19" s="0" t="s">
        <v>2494</v>
      </c>
      <c r="C19" s="0" t="s">
        <v>2495</v>
      </c>
      <c r="D19" s="0" t="s">
        <v>2500</v>
      </c>
      <c r="E19" s="0" t="s">
        <v>2501</v>
      </c>
      <c r="F19" s="0" t="s">
        <v>2470</v>
      </c>
      <c r="G19" s="0" t="s">
        <v>1519</v>
      </c>
    </row>
    <row customHeight="1" ht="11.25">
      <c r="A20" s="374" t="s">
        <v>16</v>
      </c>
      <c r="B20" s="0" t="s">
        <v>2494</v>
      </c>
      <c r="C20" s="0" t="s">
        <v>2495</v>
      </c>
      <c r="D20" s="0" t="s">
        <v>2502</v>
      </c>
      <c r="E20" s="0" t="s">
        <v>2503</v>
      </c>
      <c r="F20" s="0" t="s">
        <v>2470</v>
      </c>
      <c r="G20" s="0" t="s">
        <v>1531</v>
      </c>
    </row>
    <row customHeight="1" ht="11.25">
      <c r="A21" s="374" t="s">
        <v>16</v>
      </c>
      <c r="B21" s="0" t="s">
        <v>2494</v>
      </c>
      <c r="C21" s="0" t="s">
        <v>2495</v>
      </c>
      <c r="D21" s="0" t="s">
        <v>2504</v>
      </c>
      <c r="E21" s="0" t="s">
        <v>2505</v>
      </c>
      <c r="F21" s="0" t="s">
        <v>2470</v>
      </c>
      <c r="G21" s="0" t="s">
        <v>1540</v>
      </c>
    </row>
    <row customHeight="1" ht="11.25">
      <c r="A22" s="374" t="s">
        <v>16</v>
      </c>
      <c r="B22" s="0" t="s">
        <v>2494</v>
      </c>
      <c r="C22" s="0" t="s">
        <v>2495</v>
      </c>
      <c r="D22" s="0" t="s">
        <v>2506</v>
      </c>
      <c r="E22" s="0" t="s">
        <v>2507</v>
      </c>
      <c r="F22" s="0" t="s">
        <v>2470</v>
      </c>
      <c r="G22" s="0" t="s">
        <v>1556</v>
      </c>
    </row>
    <row customHeight="1" ht="11.25">
      <c r="A23" s="374" t="s">
        <v>16</v>
      </c>
      <c r="B23" s="0" t="s">
        <v>2508</v>
      </c>
      <c r="C23" s="0" t="s">
        <v>2509</v>
      </c>
      <c r="D23" s="0" t="s">
        <v>2510</v>
      </c>
      <c r="E23" s="0" t="s">
        <v>2511</v>
      </c>
      <c r="F23" s="0" t="s">
        <v>2470</v>
      </c>
      <c r="G23" s="0" t="s">
        <v>1563</v>
      </c>
    </row>
    <row customHeight="1" ht="11.25">
      <c r="A24" s="374" t="s">
        <v>16</v>
      </c>
      <c r="B24" s="0" t="s">
        <v>2508</v>
      </c>
      <c r="C24" s="0" t="s">
        <v>2509</v>
      </c>
      <c r="D24" s="0" t="s">
        <v>2512</v>
      </c>
      <c r="E24" s="0" t="s">
        <v>2513</v>
      </c>
      <c r="F24" s="0" t="s">
        <v>2470</v>
      </c>
      <c r="G24" s="0" t="s">
        <v>1571</v>
      </c>
    </row>
    <row customHeight="1" ht="11.25">
      <c r="A25" s="374" t="s">
        <v>16</v>
      </c>
      <c r="B25" s="0" t="s">
        <v>2508</v>
      </c>
      <c r="C25" s="0" t="s">
        <v>2509</v>
      </c>
      <c r="D25" s="0" t="s">
        <v>2514</v>
      </c>
      <c r="E25" s="0" t="s">
        <v>2515</v>
      </c>
      <c r="F25" s="0" t="s">
        <v>2470</v>
      </c>
      <c r="G25" s="0" t="s">
        <v>1578</v>
      </c>
    </row>
    <row customHeight="1" ht="11.25">
      <c r="A26" s="374" t="s">
        <v>16</v>
      </c>
      <c r="B26" s="0" t="s">
        <v>2508</v>
      </c>
      <c r="C26" s="0" t="s">
        <v>2509</v>
      </c>
      <c r="D26" s="0" t="s">
        <v>2516</v>
      </c>
      <c r="E26" s="0" t="s">
        <v>2517</v>
      </c>
      <c r="F26" s="0" t="s">
        <v>2470</v>
      </c>
      <c r="G26" s="0" t="s">
        <v>1582</v>
      </c>
    </row>
    <row customHeight="1" ht="11.25">
      <c r="A27" s="374" t="s">
        <v>16</v>
      </c>
      <c r="B27" s="0" t="s">
        <v>2508</v>
      </c>
      <c r="C27" s="0" t="s">
        <v>2509</v>
      </c>
      <c r="D27" s="0" t="s">
        <v>2518</v>
      </c>
      <c r="E27" s="0" t="s">
        <v>2519</v>
      </c>
      <c r="F27" s="0" t="s">
        <v>2470</v>
      </c>
      <c r="G27" s="0" t="s">
        <v>1587</v>
      </c>
    </row>
    <row customHeight="1" ht="11.25">
      <c r="A28" s="374" t="s">
        <v>16</v>
      </c>
      <c r="B28" s="0" t="s">
        <v>2508</v>
      </c>
      <c r="C28" s="0" t="s">
        <v>2509</v>
      </c>
      <c r="D28" s="0" t="s">
        <v>2520</v>
      </c>
      <c r="E28" s="0" t="s">
        <v>2521</v>
      </c>
      <c r="F28" s="0" t="s">
        <v>2470</v>
      </c>
      <c r="G28" s="0" t="s">
        <v>1595</v>
      </c>
    </row>
    <row customHeight="1" ht="11.25">
      <c r="A29" s="374" t="s">
        <v>16</v>
      </c>
      <c r="B29" s="0" t="s">
        <v>2508</v>
      </c>
      <c r="C29" s="0" t="s">
        <v>2509</v>
      </c>
      <c r="D29" s="0" t="s">
        <v>2508</v>
      </c>
      <c r="E29" s="0" t="s">
        <v>2509</v>
      </c>
      <c r="F29" s="0" t="s">
        <v>2477</v>
      </c>
      <c r="G29" s="0" t="s">
        <v>1597</v>
      </c>
    </row>
    <row customHeight="1" ht="11.25">
      <c r="A30" s="374" t="s">
        <v>16</v>
      </c>
      <c r="B30" s="0" t="s">
        <v>2508</v>
      </c>
      <c r="C30" s="0" t="s">
        <v>2509</v>
      </c>
      <c r="D30" s="0" t="s">
        <v>2522</v>
      </c>
      <c r="E30" s="0" t="s">
        <v>2523</v>
      </c>
      <c r="F30" s="0" t="s">
        <v>2470</v>
      </c>
      <c r="G30" s="0" t="s">
        <v>1600</v>
      </c>
    </row>
    <row customHeight="1" ht="11.25">
      <c r="A31" s="374" t="s">
        <v>16</v>
      </c>
      <c r="B31" s="0" t="s">
        <v>2508</v>
      </c>
      <c r="C31" s="0" t="s">
        <v>2509</v>
      </c>
      <c r="D31" s="0" t="s">
        <v>2524</v>
      </c>
      <c r="E31" s="0" t="s">
        <v>2525</v>
      </c>
      <c r="F31" s="0" t="s">
        <v>2470</v>
      </c>
      <c r="G31" s="0" t="s">
        <v>1605</v>
      </c>
    </row>
    <row customHeight="1" ht="11.25">
      <c r="A32" s="374" t="s">
        <v>16</v>
      </c>
      <c r="B32" s="0" t="s">
        <v>2508</v>
      </c>
      <c r="C32" s="0" t="s">
        <v>2509</v>
      </c>
      <c r="D32" s="0" t="s">
        <v>2526</v>
      </c>
      <c r="E32" s="0" t="s">
        <v>2527</v>
      </c>
      <c r="F32" s="0" t="s">
        <v>2470</v>
      </c>
      <c r="G32" s="0" t="s">
        <v>1607</v>
      </c>
    </row>
    <row customHeight="1" ht="11.25">
      <c r="A33" s="374" t="s">
        <v>16</v>
      </c>
      <c r="B33" s="0" t="s">
        <v>2508</v>
      </c>
      <c r="C33" s="0" t="s">
        <v>2509</v>
      </c>
      <c r="D33" s="0" t="s">
        <v>2528</v>
      </c>
      <c r="E33" s="0" t="s">
        <v>2529</v>
      </c>
      <c r="F33" s="0" t="s">
        <v>2470</v>
      </c>
      <c r="G33" s="0" t="s">
        <v>1609</v>
      </c>
    </row>
    <row customHeight="1" ht="11.25">
      <c r="A34" s="374" t="s">
        <v>16</v>
      </c>
      <c r="B34" s="0" t="s">
        <v>2530</v>
      </c>
      <c r="C34" s="0" t="s">
        <v>2531</v>
      </c>
      <c r="D34" s="0" t="s">
        <v>2532</v>
      </c>
      <c r="E34" s="0" t="s">
        <v>2533</v>
      </c>
      <c r="F34" s="0" t="s">
        <v>2470</v>
      </c>
      <c r="G34" s="0" t="s">
        <v>1611</v>
      </c>
    </row>
    <row customHeight="1" ht="11.25">
      <c r="A35" s="374" t="s">
        <v>16</v>
      </c>
      <c r="B35" s="0" t="s">
        <v>2530</v>
      </c>
      <c r="C35" s="0" t="s">
        <v>2531</v>
      </c>
      <c r="D35" s="0" t="s">
        <v>2534</v>
      </c>
      <c r="E35" s="0" t="s">
        <v>2535</v>
      </c>
      <c r="F35" s="0" t="s">
        <v>2470</v>
      </c>
      <c r="G35" s="0" t="s">
        <v>1616</v>
      </c>
    </row>
    <row customHeight="1" ht="11.25">
      <c r="A36" s="374" t="s">
        <v>16</v>
      </c>
      <c r="B36" s="0" t="s">
        <v>2530</v>
      </c>
      <c r="C36" s="0" t="s">
        <v>2531</v>
      </c>
      <c r="D36" s="0" t="s">
        <v>2536</v>
      </c>
      <c r="E36" s="0" t="s">
        <v>2537</v>
      </c>
      <c r="F36" s="0" t="s">
        <v>2470</v>
      </c>
      <c r="G36" s="0" t="s">
        <v>1621</v>
      </c>
    </row>
    <row customHeight="1" ht="11.25">
      <c r="A37" s="374" t="s">
        <v>16</v>
      </c>
      <c r="B37" s="0" t="s">
        <v>2530</v>
      </c>
      <c r="C37" s="0" t="s">
        <v>2531</v>
      </c>
      <c r="D37" s="0" t="s">
        <v>2538</v>
      </c>
      <c r="E37" s="0" t="s">
        <v>2539</v>
      </c>
      <c r="F37" s="0" t="s">
        <v>2470</v>
      </c>
      <c r="G37" s="0" t="s">
        <v>1625</v>
      </c>
    </row>
    <row customHeight="1" ht="11.25">
      <c r="A38" s="374" t="s">
        <v>16</v>
      </c>
      <c r="B38" s="0" t="s">
        <v>2530</v>
      </c>
      <c r="C38" s="0" t="s">
        <v>2531</v>
      </c>
      <c r="D38" s="0" t="s">
        <v>2540</v>
      </c>
      <c r="E38" s="0" t="s">
        <v>2541</v>
      </c>
      <c r="F38" s="0" t="s">
        <v>2470</v>
      </c>
      <c r="G38" s="0" t="s">
        <v>1633</v>
      </c>
    </row>
    <row customHeight="1" ht="11.25">
      <c r="A39" s="374" t="s">
        <v>16</v>
      </c>
      <c r="B39" s="0" t="s">
        <v>2530</v>
      </c>
      <c r="C39" s="0" t="s">
        <v>2531</v>
      </c>
      <c r="D39" s="0" t="s">
        <v>2542</v>
      </c>
      <c r="E39" s="0" t="s">
        <v>2543</v>
      </c>
      <c r="F39" s="0" t="s">
        <v>2470</v>
      </c>
      <c r="G39" s="0" t="s">
        <v>1639</v>
      </c>
    </row>
    <row customHeight="1" ht="11.25">
      <c r="A40" s="374" t="s">
        <v>16</v>
      </c>
      <c r="B40" s="0" t="s">
        <v>2530</v>
      </c>
      <c r="C40" s="0" t="s">
        <v>2531</v>
      </c>
      <c r="D40" s="0" t="s">
        <v>2544</v>
      </c>
      <c r="E40" s="0" t="s">
        <v>2545</v>
      </c>
      <c r="F40" s="0" t="s">
        <v>2470</v>
      </c>
      <c r="G40" s="0" t="s">
        <v>1644</v>
      </c>
    </row>
    <row customHeight="1" ht="11.25">
      <c r="A41" s="374" t="s">
        <v>16</v>
      </c>
      <c r="B41" s="0" t="s">
        <v>2530</v>
      </c>
      <c r="C41" s="0" t="s">
        <v>2531</v>
      </c>
      <c r="D41" s="0" t="s">
        <v>2546</v>
      </c>
      <c r="E41" s="0" t="s">
        <v>2547</v>
      </c>
      <c r="F41" s="0" t="s">
        <v>2470</v>
      </c>
      <c r="G41" s="0" t="s">
        <v>1648</v>
      </c>
    </row>
    <row customHeight="1" ht="11.25">
      <c r="A42" s="374" t="s">
        <v>16</v>
      </c>
      <c r="B42" s="0" t="s">
        <v>2530</v>
      </c>
      <c r="C42" s="0" t="s">
        <v>2531</v>
      </c>
      <c r="D42" s="0" t="s">
        <v>2530</v>
      </c>
      <c r="E42" s="0" t="s">
        <v>2531</v>
      </c>
      <c r="F42" s="0" t="s">
        <v>2477</v>
      </c>
      <c r="G42" s="0" t="s">
        <v>1651</v>
      </c>
    </row>
    <row customHeight="1" ht="11.25">
      <c r="A43" s="374" t="s">
        <v>16</v>
      </c>
      <c r="B43" s="0" t="s">
        <v>2530</v>
      </c>
      <c r="C43" s="0" t="s">
        <v>2531</v>
      </c>
      <c r="D43" s="0" t="s">
        <v>2548</v>
      </c>
      <c r="E43" s="0" t="s">
        <v>2549</v>
      </c>
      <c r="F43" s="0" t="s">
        <v>2470</v>
      </c>
      <c r="G43" s="0" t="s">
        <v>1658</v>
      </c>
    </row>
    <row customHeight="1" ht="11.25">
      <c r="A44" s="374" t="s">
        <v>16</v>
      </c>
      <c r="B44" s="0" t="s">
        <v>2550</v>
      </c>
      <c r="C44" s="0" t="s">
        <v>2551</v>
      </c>
      <c r="D44" s="0" t="s">
        <v>2552</v>
      </c>
      <c r="E44" s="0" t="s">
        <v>2553</v>
      </c>
      <c r="F44" s="0" t="s">
        <v>2470</v>
      </c>
      <c r="G44" s="0" t="s">
        <v>1667</v>
      </c>
    </row>
    <row customHeight="1" ht="11.25">
      <c r="A45" s="374" t="s">
        <v>16</v>
      </c>
      <c r="B45" s="0" t="s">
        <v>2550</v>
      </c>
      <c r="C45" s="0" t="s">
        <v>2551</v>
      </c>
      <c r="D45" s="0" t="s">
        <v>2554</v>
      </c>
      <c r="E45" s="0" t="s">
        <v>2555</v>
      </c>
      <c r="F45" s="0" t="s">
        <v>2470</v>
      </c>
      <c r="G45" s="0" t="s">
        <v>1672</v>
      </c>
    </row>
    <row customHeight="1" ht="11.25">
      <c r="A46" s="374" t="s">
        <v>16</v>
      </c>
      <c r="B46" s="0" t="s">
        <v>2550</v>
      </c>
      <c r="C46" s="0" t="s">
        <v>2551</v>
      </c>
      <c r="D46" s="0" t="s">
        <v>2556</v>
      </c>
      <c r="E46" s="0" t="s">
        <v>2557</v>
      </c>
      <c r="F46" s="0" t="s">
        <v>2470</v>
      </c>
      <c r="G46" s="0" t="s">
        <v>1676</v>
      </c>
    </row>
    <row customHeight="1" ht="11.25">
      <c r="A47" s="374" t="s">
        <v>16</v>
      </c>
      <c r="B47" s="0" t="s">
        <v>2550</v>
      </c>
      <c r="C47" s="0" t="s">
        <v>2551</v>
      </c>
      <c r="D47" s="0" t="s">
        <v>2550</v>
      </c>
      <c r="E47" s="0" t="s">
        <v>2551</v>
      </c>
      <c r="F47" s="0" t="s">
        <v>2477</v>
      </c>
      <c r="G47" s="0" t="s">
        <v>1682</v>
      </c>
    </row>
    <row customHeight="1" ht="11.25">
      <c r="A48" s="374" t="s">
        <v>16</v>
      </c>
      <c r="B48" s="0" t="s">
        <v>2550</v>
      </c>
      <c r="C48" s="0" t="s">
        <v>2551</v>
      </c>
      <c r="D48" s="0" t="s">
        <v>2558</v>
      </c>
      <c r="E48" s="0" t="s">
        <v>2559</v>
      </c>
      <c r="F48" s="0" t="s">
        <v>2470</v>
      </c>
      <c r="G48" s="0" t="s">
        <v>1687</v>
      </c>
    </row>
    <row customHeight="1" ht="11.25">
      <c r="A49" s="374" t="s">
        <v>16</v>
      </c>
      <c r="B49" s="0" t="s">
        <v>2550</v>
      </c>
      <c r="C49" s="0" t="s">
        <v>2551</v>
      </c>
      <c r="D49" s="0" t="s">
        <v>2560</v>
      </c>
      <c r="E49" s="0" t="s">
        <v>2561</v>
      </c>
      <c r="F49" s="0" t="s">
        <v>2470</v>
      </c>
      <c r="G49" s="0" t="s">
        <v>1690</v>
      </c>
    </row>
    <row customHeight="1" ht="11.25">
      <c r="A50" s="374" t="s">
        <v>16</v>
      </c>
      <c r="B50" s="0" t="s">
        <v>2550</v>
      </c>
      <c r="C50" s="0" t="s">
        <v>2551</v>
      </c>
      <c r="D50" s="0" t="s">
        <v>2562</v>
      </c>
      <c r="E50" s="0" t="s">
        <v>2563</v>
      </c>
      <c r="F50" s="0" t="s">
        <v>2470</v>
      </c>
      <c r="G50" s="0" t="s">
        <v>1693</v>
      </c>
    </row>
    <row customHeight="1" ht="11.25">
      <c r="A51" s="374" t="s">
        <v>16</v>
      </c>
      <c r="B51" s="0" t="s">
        <v>2550</v>
      </c>
      <c r="C51" s="0" t="s">
        <v>2551</v>
      </c>
      <c r="D51" s="0" t="s">
        <v>2564</v>
      </c>
      <c r="E51" s="0" t="s">
        <v>2565</v>
      </c>
      <c r="F51" s="0" t="s">
        <v>2470</v>
      </c>
      <c r="G51" s="0" t="s">
        <v>1697</v>
      </c>
    </row>
    <row customHeight="1" ht="11.25">
      <c r="A52" s="374" t="s">
        <v>16</v>
      </c>
      <c r="B52" s="0" t="s">
        <v>2566</v>
      </c>
      <c r="C52" s="0" t="s">
        <v>2567</v>
      </c>
      <c r="D52" s="0" t="s">
        <v>2568</v>
      </c>
      <c r="E52" s="0" t="s">
        <v>2569</v>
      </c>
      <c r="F52" s="0" t="s">
        <v>2470</v>
      </c>
      <c r="G52" s="0" t="s">
        <v>1701</v>
      </c>
    </row>
    <row customHeight="1" ht="11.25">
      <c r="A53" s="374" t="s">
        <v>16</v>
      </c>
      <c r="B53" s="0" t="s">
        <v>2566</v>
      </c>
      <c r="C53" s="0" t="s">
        <v>2567</v>
      </c>
      <c r="D53" s="0" t="s">
        <v>2570</v>
      </c>
      <c r="E53" s="0" t="s">
        <v>2571</v>
      </c>
      <c r="F53" s="0" t="s">
        <v>2470</v>
      </c>
      <c r="G53" s="0" t="s">
        <v>1703</v>
      </c>
    </row>
    <row customHeight="1" ht="11.25">
      <c r="A54" s="374" t="s">
        <v>16</v>
      </c>
      <c r="B54" s="0" t="s">
        <v>2566</v>
      </c>
      <c r="C54" s="0" t="s">
        <v>2567</v>
      </c>
      <c r="D54" s="0" t="s">
        <v>2572</v>
      </c>
      <c r="E54" s="0" t="s">
        <v>2573</v>
      </c>
      <c r="F54" s="0" t="s">
        <v>2470</v>
      </c>
      <c r="G54" s="0" t="s">
        <v>1706</v>
      </c>
    </row>
    <row customHeight="1" ht="11.25">
      <c r="A55" s="374" t="s">
        <v>16</v>
      </c>
      <c r="B55" s="0" t="s">
        <v>2566</v>
      </c>
      <c r="C55" s="0" t="s">
        <v>2567</v>
      </c>
      <c r="D55" s="0" t="s">
        <v>2574</v>
      </c>
      <c r="E55" s="0" t="s">
        <v>2575</v>
      </c>
      <c r="F55" s="0" t="s">
        <v>2470</v>
      </c>
      <c r="G55" s="0" t="s">
        <v>1710</v>
      </c>
    </row>
    <row customHeight="1" ht="11.25">
      <c r="A56" s="374" t="s">
        <v>16</v>
      </c>
      <c r="B56" s="0" t="s">
        <v>2566</v>
      </c>
      <c r="C56" s="0" t="s">
        <v>2567</v>
      </c>
      <c r="D56" s="0" t="s">
        <v>2576</v>
      </c>
      <c r="E56" s="0" t="s">
        <v>2577</v>
      </c>
      <c r="F56" s="0" t="s">
        <v>2470</v>
      </c>
      <c r="G56" s="0" t="s">
        <v>1713</v>
      </c>
    </row>
    <row customHeight="1" ht="11.25">
      <c r="A57" s="374" t="s">
        <v>16</v>
      </c>
      <c r="B57" s="0" t="s">
        <v>2566</v>
      </c>
      <c r="C57" s="0" t="s">
        <v>2567</v>
      </c>
      <c r="D57" s="0" t="s">
        <v>2578</v>
      </c>
      <c r="E57" s="0" t="s">
        <v>2579</v>
      </c>
      <c r="F57" s="0" t="s">
        <v>2470</v>
      </c>
      <c r="G57" s="0" t="s">
        <v>1716</v>
      </c>
    </row>
    <row customHeight="1" ht="11.25">
      <c r="A58" s="374" t="s">
        <v>16</v>
      </c>
      <c r="B58" s="0" t="s">
        <v>2566</v>
      </c>
      <c r="C58" s="0" t="s">
        <v>2567</v>
      </c>
      <c r="D58" s="0" t="s">
        <v>2566</v>
      </c>
      <c r="E58" s="0" t="s">
        <v>2567</v>
      </c>
      <c r="F58" s="0" t="s">
        <v>2477</v>
      </c>
      <c r="G58" s="0" t="s">
        <v>1719</v>
      </c>
    </row>
    <row customHeight="1" ht="11.25">
      <c r="A59" s="374" t="s">
        <v>16</v>
      </c>
      <c r="B59" s="0" t="s">
        <v>2566</v>
      </c>
      <c r="C59" s="0" t="s">
        <v>2567</v>
      </c>
      <c r="D59" s="0" t="s">
        <v>2580</v>
      </c>
      <c r="E59" s="0" t="s">
        <v>2581</v>
      </c>
      <c r="F59" s="0" t="s">
        <v>2470</v>
      </c>
      <c r="G59" s="0" t="s">
        <v>1723</v>
      </c>
    </row>
    <row customHeight="1" ht="11.25">
      <c r="A60" s="374" t="s">
        <v>16</v>
      </c>
      <c r="B60" s="0" t="s">
        <v>2566</v>
      </c>
      <c r="C60" s="0" t="s">
        <v>2567</v>
      </c>
      <c r="D60" s="0" t="s">
        <v>2582</v>
      </c>
      <c r="E60" s="0" t="s">
        <v>2583</v>
      </c>
      <c r="F60" s="0" t="s">
        <v>2470</v>
      </c>
      <c r="G60" s="0" t="s">
        <v>1727</v>
      </c>
    </row>
    <row customHeight="1" ht="11.25">
      <c r="A61" s="374" t="s">
        <v>16</v>
      </c>
      <c r="B61" s="0" t="s">
        <v>2566</v>
      </c>
      <c r="C61" s="0" t="s">
        <v>2567</v>
      </c>
      <c r="D61" s="0" t="s">
        <v>2584</v>
      </c>
      <c r="E61" s="0" t="s">
        <v>2585</v>
      </c>
      <c r="F61" s="0" t="s">
        <v>2470</v>
      </c>
      <c r="G61" s="0" t="s">
        <v>2586</v>
      </c>
    </row>
    <row customHeight="1" ht="11.25">
      <c r="A62" s="374" t="s">
        <v>16</v>
      </c>
      <c r="B62" s="0" t="s">
        <v>2566</v>
      </c>
      <c r="C62" s="0" t="s">
        <v>2567</v>
      </c>
      <c r="D62" s="0" t="s">
        <v>2587</v>
      </c>
      <c r="E62" s="0" t="s">
        <v>2588</v>
      </c>
      <c r="F62" s="0" t="s">
        <v>2470</v>
      </c>
      <c r="G62" s="0" t="s">
        <v>2589</v>
      </c>
    </row>
    <row customHeight="1" ht="11.25">
      <c r="A63" s="374" t="s">
        <v>16</v>
      </c>
      <c r="B63" s="0" t="s">
        <v>2566</v>
      </c>
      <c r="C63" s="0" t="s">
        <v>2567</v>
      </c>
      <c r="D63" s="0" t="s">
        <v>2590</v>
      </c>
      <c r="E63" s="0" t="s">
        <v>2591</v>
      </c>
      <c r="F63" s="0" t="s">
        <v>2470</v>
      </c>
      <c r="G63" s="0" t="s">
        <v>2592</v>
      </c>
    </row>
    <row customHeight="1" ht="11.25">
      <c r="A64" s="374" t="s">
        <v>16</v>
      </c>
      <c r="B64" s="0" t="s">
        <v>2593</v>
      </c>
      <c r="C64" s="0" t="s">
        <v>2594</v>
      </c>
      <c r="D64" s="0" t="s">
        <v>2595</v>
      </c>
      <c r="E64" s="0" t="s">
        <v>2596</v>
      </c>
      <c r="F64" s="0" t="s">
        <v>2470</v>
      </c>
      <c r="G64" s="0" t="s">
        <v>2597</v>
      </c>
    </row>
    <row customHeight="1" ht="11.25">
      <c r="A65" s="374" t="s">
        <v>16</v>
      </c>
      <c r="B65" s="0" t="s">
        <v>2593</v>
      </c>
      <c r="C65" s="0" t="s">
        <v>2594</v>
      </c>
      <c r="D65" s="0" t="s">
        <v>2598</v>
      </c>
      <c r="E65" s="0" t="s">
        <v>2599</v>
      </c>
      <c r="F65" s="0" t="s">
        <v>2470</v>
      </c>
      <c r="G65" s="0" t="s">
        <v>2600</v>
      </c>
    </row>
    <row customHeight="1" ht="11.25">
      <c r="A66" s="374" t="s">
        <v>16</v>
      </c>
      <c r="B66" s="0" t="s">
        <v>2593</v>
      </c>
      <c r="C66" s="0" t="s">
        <v>2594</v>
      </c>
      <c r="D66" s="0" t="s">
        <v>2601</v>
      </c>
      <c r="E66" s="0" t="s">
        <v>2602</v>
      </c>
      <c r="F66" s="0" t="s">
        <v>2470</v>
      </c>
      <c r="G66" s="0" t="s">
        <v>2603</v>
      </c>
    </row>
    <row customHeight="1" ht="11.25">
      <c r="A67" s="374" t="s">
        <v>16</v>
      </c>
      <c r="B67" s="0" t="s">
        <v>2593</v>
      </c>
      <c r="C67" s="0" t="s">
        <v>2594</v>
      </c>
      <c r="D67" s="0" t="s">
        <v>2604</v>
      </c>
      <c r="E67" s="0" t="s">
        <v>2605</v>
      </c>
      <c r="F67" s="0" t="s">
        <v>2470</v>
      </c>
      <c r="G67" s="0" t="s">
        <v>2045</v>
      </c>
    </row>
    <row customHeight="1" ht="11.25">
      <c r="A68" s="374" t="s">
        <v>16</v>
      </c>
      <c r="B68" s="0" t="s">
        <v>2593</v>
      </c>
      <c r="C68" s="0" t="s">
        <v>2594</v>
      </c>
      <c r="D68" s="0" t="s">
        <v>2606</v>
      </c>
      <c r="E68" s="0" t="s">
        <v>2607</v>
      </c>
      <c r="F68" s="0" t="s">
        <v>2470</v>
      </c>
      <c r="G68" s="0" t="s">
        <v>2608</v>
      </c>
    </row>
    <row customHeight="1" ht="11.25">
      <c r="A69" s="374" t="s">
        <v>16</v>
      </c>
      <c r="B69" s="0" t="s">
        <v>2593</v>
      </c>
      <c r="C69" s="0" t="s">
        <v>2594</v>
      </c>
      <c r="D69" s="0" t="s">
        <v>2609</v>
      </c>
      <c r="E69" s="0" t="s">
        <v>2610</v>
      </c>
      <c r="F69" s="0" t="s">
        <v>2470</v>
      </c>
      <c r="G69" s="0" t="s">
        <v>2248</v>
      </c>
    </row>
    <row customHeight="1" ht="11.25">
      <c r="A70" s="374" t="s">
        <v>16</v>
      </c>
      <c r="B70" s="0" t="s">
        <v>2593</v>
      </c>
      <c r="C70" s="0" t="s">
        <v>2594</v>
      </c>
      <c r="D70" s="0" t="s">
        <v>2611</v>
      </c>
      <c r="E70" s="0" t="s">
        <v>2612</v>
      </c>
      <c r="F70" s="0" t="s">
        <v>2470</v>
      </c>
      <c r="G70" s="0" t="s">
        <v>2613</v>
      </c>
    </row>
    <row customHeight="1" ht="11.25">
      <c r="A71" s="374" t="s">
        <v>16</v>
      </c>
      <c r="B71" s="0" t="s">
        <v>2593</v>
      </c>
      <c r="C71" s="0" t="s">
        <v>2594</v>
      </c>
      <c r="D71" s="0" t="s">
        <v>2593</v>
      </c>
      <c r="E71" s="0" t="s">
        <v>2594</v>
      </c>
      <c r="F71" s="0" t="s">
        <v>2477</v>
      </c>
      <c r="G71" s="0" t="s">
        <v>2614</v>
      </c>
    </row>
    <row customHeight="1" ht="11.25">
      <c r="A72" s="374" t="s">
        <v>16</v>
      </c>
      <c r="B72" s="0" t="s">
        <v>2593</v>
      </c>
      <c r="C72" s="0" t="s">
        <v>2594</v>
      </c>
      <c r="D72" s="0" t="s">
        <v>2615</v>
      </c>
      <c r="E72" s="0" t="s">
        <v>2616</v>
      </c>
      <c r="F72" s="0" t="s">
        <v>2470</v>
      </c>
      <c r="G72" s="0" t="s">
        <v>2617</v>
      </c>
    </row>
    <row customHeight="1" ht="11.25">
      <c r="A73" s="374" t="s">
        <v>16</v>
      </c>
      <c r="B73" s="0" t="s">
        <v>2593</v>
      </c>
      <c r="C73" s="0" t="s">
        <v>2594</v>
      </c>
      <c r="D73" s="0" t="s">
        <v>2618</v>
      </c>
      <c r="E73" s="0" t="s">
        <v>2619</v>
      </c>
      <c r="F73" s="0" t="s">
        <v>2470</v>
      </c>
      <c r="G73" s="0" t="s">
        <v>2620</v>
      </c>
    </row>
    <row customHeight="1" ht="11.25">
      <c r="A74" s="374" t="s">
        <v>16</v>
      </c>
      <c r="B74" s="0" t="s">
        <v>2621</v>
      </c>
      <c r="C74" s="0" t="s">
        <v>2622</v>
      </c>
      <c r="D74" s="0" t="s">
        <v>2623</v>
      </c>
      <c r="E74" s="0" t="s">
        <v>2624</v>
      </c>
      <c r="F74" s="0" t="s">
        <v>2470</v>
      </c>
      <c r="G74" s="0" t="s">
        <v>2625</v>
      </c>
    </row>
    <row customHeight="1" ht="11.25">
      <c r="A75" s="374" t="s">
        <v>16</v>
      </c>
      <c r="B75" s="0" t="s">
        <v>2621</v>
      </c>
      <c r="C75" s="0" t="s">
        <v>2622</v>
      </c>
      <c r="D75" s="0" t="s">
        <v>2626</v>
      </c>
      <c r="E75" s="0" t="s">
        <v>2627</v>
      </c>
      <c r="F75" s="0" t="s">
        <v>2470</v>
      </c>
      <c r="G75" s="0" t="s">
        <v>2628</v>
      </c>
    </row>
    <row customHeight="1" ht="11.25">
      <c r="A76" s="374" t="s">
        <v>16</v>
      </c>
      <c r="B76" s="0" t="s">
        <v>2621</v>
      </c>
      <c r="C76" s="0" t="s">
        <v>2622</v>
      </c>
      <c r="D76" s="0" t="s">
        <v>2629</v>
      </c>
      <c r="E76" s="0" t="s">
        <v>2630</v>
      </c>
      <c r="F76" s="0" t="s">
        <v>2470</v>
      </c>
      <c r="G76" s="0" t="s">
        <v>2631</v>
      </c>
    </row>
    <row customHeight="1" ht="11.25">
      <c r="A77" s="374" t="s">
        <v>16</v>
      </c>
      <c r="B77" s="0" t="s">
        <v>2621</v>
      </c>
      <c r="C77" s="0" t="s">
        <v>2622</v>
      </c>
      <c r="D77" s="0" t="s">
        <v>2632</v>
      </c>
      <c r="E77" s="0" t="s">
        <v>2633</v>
      </c>
      <c r="F77" s="0" t="s">
        <v>2470</v>
      </c>
      <c r="G77" s="0" t="s">
        <v>2634</v>
      </c>
    </row>
    <row customHeight="1" ht="11.25">
      <c r="A78" s="374" t="s">
        <v>16</v>
      </c>
      <c r="B78" s="0" t="s">
        <v>2621</v>
      </c>
      <c r="C78" s="0" t="s">
        <v>2622</v>
      </c>
      <c r="D78" s="0" t="s">
        <v>2621</v>
      </c>
      <c r="E78" s="0" t="s">
        <v>2622</v>
      </c>
      <c r="F78" s="0" t="s">
        <v>2477</v>
      </c>
      <c r="G78" s="0" t="s">
        <v>2635</v>
      </c>
    </row>
    <row customHeight="1" ht="11.25">
      <c r="A79" s="374" t="s">
        <v>16</v>
      </c>
      <c r="B79" s="0" t="s">
        <v>2621</v>
      </c>
      <c r="C79" s="0" t="s">
        <v>2622</v>
      </c>
      <c r="D79" s="0" t="s">
        <v>2636</v>
      </c>
      <c r="E79" s="0" t="s">
        <v>2637</v>
      </c>
      <c r="F79" s="0" t="s">
        <v>2470</v>
      </c>
      <c r="G79" s="0" t="s">
        <v>2638</v>
      </c>
    </row>
    <row customHeight="1" ht="11.25">
      <c r="A80" s="374" t="s">
        <v>16</v>
      </c>
      <c r="B80" s="0" t="s">
        <v>2621</v>
      </c>
      <c r="C80" s="0" t="s">
        <v>2622</v>
      </c>
      <c r="D80" s="0" t="s">
        <v>2639</v>
      </c>
      <c r="E80" s="0" t="s">
        <v>2640</v>
      </c>
      <c r="F80" s="0" t="s">
        <v>2470</v>
      </c>
      <c r="G80" s="0" t="s">
        <v>2641</v>
      </c>
    </row>
    <row customHeight="1" ht="11.25">
      <c r="A81" s="374" t="s">
        <v>16</v>
      </c>
      <c r="B81" s="0" t="s">
        <v>2621</v>
      </c>
      <c r="C81" s="0" t="s">
        <v>2622</v>
      </c>
      <c r="D81" s="0" t="s">
        <v>2642</v>
      </c>
      <c r="E81" s="0" t="s">
        <v>2643</v>
      </c>
      <c r="F81" s="0" t="s">
        <v>2470</v>
      </c>
      <c r="G81" s="0" t="s">
        <v>2644</v>
      </c>
    </row>
    <row customHeight="1" ht="11.25">
      <c r="A82" s="374" t="s">
        <v>16</v>
      </c>
      <c r="B82" s="0" t="s">
        <v>2645</v>
      </c>
      <c r="C82" s="0" t="s">
        <v>2646</v>
      </c>
      <c r="D82" s="0" t="s">
        <v>2647</v>
      </c>
      <c r="E82" s="0" t="s">
        <v>2648</v>
      </c>
      <c r="F82" s="0" t="s">
        <v>2470</v>
      </c>
      <c r="G82" s="0" t="s">
        <v>2649</v>
      </c>
    </row>
    <row customHeight="1" ht="11.25">
      <c r="A83" s="374" t="s">
        <v>16</v>
      </c>
      <c r="B83" s="0" t="s">
        <v>2645</v>
      </c>
      <c r="C83" s="0" t="s">
        <v>2646</v>
      </c>
      <c r="D83" s="0" t="s">
        <v>2650</v>
      </c>
      <c r="E83" s="0" t="s">
        <v>2651</v>
      </c>
      <c r="F83" s="0" t="s">
        <v>2470</v>
      </c>
      <c r="G83" s="0" t="s">
        <v>2652</v>
      </c>
    </row>
    <row customHeight="1" ht="11.25">
      <c r="A84" s="374" t="s">
        <v>16</v>
      </c>
      <c r="B84" s="0" t="s">
        <v>2645</v>
      </c>
      <c r="C84" s="0" t="s">
        <v>2646</v>
      </c>
      <c r="D84" s="0" t="s">
        <v>2653</v>
      </c>
      <c r="E84" s="0" t="s">
        <v>2654</v>
      </c>
      <c r="F84" s="0" t="s">
        <v>2470</v>
      </c>
      <c r="G84" s="0" t="s">
        <v>2655</v>
      </c>
    </row>
    <row customHeight="1" ht="11.25">
      <c r="A85" s="374" t="s">
        <v>16</v>
      </c>
      <c r="B85" s="0" t="s">
        <v>2645</v>
      </c>
      <c r="C85" s="0" t="s">
        <v>2646</v>
      </c>
      <c r="D85" s="0" t="s">
        <v>2656</v>
      </c>
      <c r="E85" s="0" t="s">
        <v>2657</v>
      </c>
      <c r="F85" s="0" t="s">
        <v>2470</v>
      </c>
      <c r="G85" s="0" t="s">
        <v>2658</v>
      </c>
    </row>
    <row customHeight="1" ht="11.25">
      <c r="A86" s="374" t="s">
        <v>16</v>
      </c>
      <c r="B86" s="0" t="s">
        <v>2645</v>
      </c>
      <c r="C86" s="0" t="s">
        <v>2646</v>
      </c>
      <c r="D86" s="0" t="s">
        <v>2659</v>
      </c>
      <c r="E86" s="0" t="s">
        <v>2660</v>
      </c>
      <c r="F86" s="0" t="s">
        <v>2470</v>
      </c>
      <c r="G86" s="0" t="s">
        <v>2661</v>
      </c>
    </row>
    <row customHeight="1" ht="11.25">
      <c r="A87" s="374" t="s">
        <v>16</v>
      </c>
      <c r="B87" s="0" t="s">
        <v>2645</v>
      </c>
      <c r="C87" s="0" t="s">
        <v>2646</v>
      </c>
      <c r="D87" s="0" t="s">
        <v>2645</v>
      </c>
      <c r="E87" s="0" t="s">
        <v>2646</v>
      </c>
      <c r="F87" s="0" t="s">
        <v>2477</v>
      </c>
      <c r="G87" s="0" t="s">
        <v>2662</v>
      </c>
    </row>
    <row customHeight="1" ht="11.25">
      <c r="A88" s="374" t="s">
        <v>16</v>
      </c>
      <c r="B88" s="0" t="s">
        <v>2645</v>
      </c>
      <c r="C88" s="0" t="s">
        <v>2646</v>
      </c>
      <c r="D88" s="0" t="s">
        <v>2663</v>
      </c>
      <c r="E88" s="0" t="s">
        <v>2664</v>
      </c>
      <c r="F88" s="0" t="s">
        <v>2470</v>
      </c>
      <c r="G88" s="0" t="s">
        <v>2665</v>
      </c>
    </row>
    <row customHeight="1" ht="11.25">
      <c r="A89" s="374" t="s">
        <v>16</v>
      </c>
      <c r="B89" s="0" t="s">
        <v>2645</v>
      </c>
      <c r="C89" s="0" t="s">
        <v>2646</v>
      </c>
      <c r="D89" s="0" t="s">
        <v>2666</v>
      </c>
      <c r="E89" s="0" t="s">
        <v>2667</v>
      </c>
      <c r="F89" s="0" t="s">
        <v>2470</v>
      </c>
      <c r="G89" s="0" t="s">
        <v>2668</v>
      </c>
    </row>
    <row customHeight="1" ht="11.25">
      <c r="A90" s="374" t="s">
        <v>16</v>
      </c>
      <c r="B90" s="0" t="s">
        <v>2669</v>
      </c>
      <c r="C90" s="0" t="s">
        <v>2670</v>
      </c>
      <c r="D90" s="0" t="s">
        <v>2671</v>
      </c>
      <c r="E90" s="0" t="s">
        <v>2672</v>
      </c>
      <c r="F90" s="0" t="s">
        <v>2470</v>
      </c>
      <c r="G90" s="0" t="s">
        <v>2673</v>
      </c>
    </row>
    <row customHeight="1" ht="11.25">
      <c r="A91" s="374" t="s">
        <v>16</v>
      </c>
      <c r="B91" s="0" t="s">
        <v>2669</v>
      </c>
      <c r="C91" s="0" t="s">
        <v>2670</v>
      </c>
      <c r="D91" s="0" t="s">
        <v>2674</v>
      </c>
      <c r="E91" s="0" t="s">
        <v>2675</v>
      </c>
      <c r="F91" s="0" t="s">
        <v>2470</v>
      </c>
      <c r="G91" s="0" t="s">
        <v>2676</v>
      </c>
    </row>
    <row customHeight="1" ht="11.25">
      <c r="A92" s="374" t="s">
        <v>16</v>
      </c>
      <c r="B92" s="0" t="s">
        <v>2669</v>
      </c>
      <c r="C92" s="0" t="s">
        <v>2670</v>
      </c>
      <c r="D92" s="0" t="s">
        <v>2677</v>
      </c>
      <c r="E92" s="0" t="s">
        <v>2678</v>
      </c>
      <c r="F92" s="0" t="s">
        <v>2470</v>
      </c>
      <c r="G92" s="0" t="s">
        <v>2679</v>
      </c>
    </row>
    <row customHeight="1" ht="11.25">
      <c r="A93" s="374" t="s">
        <v>16</v>
      </c>
      <c r="B93" s="0" t="s">
        <v>2669</v>
      </c>
      <c r="C93" s="0" t="s">
        <v>2670</v>
      </c>
      <c r="D93" s="0" t="s">
        <v>2680</v>
      </c>
      <c r="E93" s="0" t="s">
        <v>2681</v>
      </c>
      <c r="F93" s="0" t="s">
        <v>2470</v>
      </c>
      <c r="G93" s="0" t="s">
        <v>2682</v>
      </c>
    </row>
    <row customHeight="1" ht="11.25">
      <c r="A94" s="374" t="s">
        <v>16</v>
      </c>
      <c r="B94" s="0" t="s">
        <v>2669</v>
      </c>
      <c r="C94" s="0" t="s">
        <v>2670</v>
      </c>
      <c r="D94" s="0" t="s">
        <v>2683</v>
      </c>
      <c r="E94" s="0" t="s">
        <v>2684</v>
      </c>
      <c r="F94" s="0" t="s">
        <v>2470</v>
      </c>
      <c r="G94" s="0" t="s">
        <v>2685</v>
      </c>
    </row>
    <row customHeight="1" ht="11.25">
      <c r="A95" s="374" t="s">
        <v>16</v>
      </c>
      <c r="B95" s="0" t="s">
        <v>2669</v>
      </c>
      <c r="C95" s="0" t="s">
        <v>2670</v>
      </c>
      <c r="D95" s="0" t="s">
        <v>2686</v>
      </c>
      <c r="E95" s="0" t="s">
        <v>2687</v>
      </c>
      <c r="F95" s="0" t="s">
        <v>2470</v>
      </c>
      <c r="G95" s="0" t="s">
        <v>2688</v>
      </c>
    </row>
    <row customHeight="1" ht="11.25">
      <c r="A96" s="374" t="s">
        <v>16</v>
      </c>
      <c r="B96" s="0" t="s">
        <v>2669</v>
      </c>
      <c r="C96" s="0" t="s">
        <v>2670</v>
      </c>
      <c r="D96" s="0" t="s">
        <v>2689</v>
      </c>
      <c r="E96" s="0" t="s">
        <v>2690</v>
      </c>
      <c r="F96" s="0" t="s">
        <v>2470</v>
      </c>
      <c r="G96" s="0" t="s">
        <v>2691</v>
      </c>
    </row>
    <row customHeight="1" ht="11.25">
      <c r="A97" s="374" t="s">
        <v>16</v>
      </c>
      <c r="B97" s="0" t="s">
        <v>2669</v>
      </c>
      <c r="C97" s="0" t="s">
        <v>2670</v>
      </c>
      <c r="D97" s="0" t="s">
        <v>2692</v>
      </c>
      <c r="E97" s="0" t="s">
        <v>2693</v>
      </c>
      <c r="F97" s="0" t="s">
        <v>2470</v>
      </c>
      <c r="G97" s="0" t="s">
        <v>2694</v>
      </c>
    </row>
    <row customHeight="1" ht="11.25">
      <c r="A98" s="374" t="s">
        <v>16</v>
      </c>
      <c r="B98" s="0" t="s">
        <v>2669</v>
      </c>
      <c r="C98" s="0" t="s">
        <v>2670</v>
      </c>
      <c r="D98" s="0" t="s">
        <v>2695</v>
      </c>
      <c r="E98" s="0" t="s">
        <v>2696</v>
      </c>
      <c r="F98" s="0" t="s">
        <v>2470</v>
      </c>
      <c r="G98" s="0" t="s">
        <v>2697</v>
      </c>
    </row>
    <row customHeight="1" ht="11.25">
      <c r="A99" s="374" t="s">
        <v>16</v>
      </c>
      <c r="B99" s="0" t="s">
        <v>2669</v>
      </c>
      <c r="C99" s="0" t="s">
        <v>2670</v>
      </c>
      <c r="D99" s="0" t="s">
        <v>2698</v>
      </c>
      <c r="E99" s="0" t="s">
        <v>2699</v>
      </c>
      <c r="F99" s="0" t="s">
        <v>2470</v>
      </c>
      <c r="G99" s="0" t="s">
        <v>2700</v>
      </c>
    </row>
    <row customHeight="1" ht="11.25">
      <c r="A100" s="374" t="s">
        <v>16</v>
      </c>
      <c r="B100" s="0" t="s">
        <v>2669</v>
      </c>
      <c r="C100" s="0" t="s">
        <v>2670</v>
      </c>
      <c r="D100" s="0" t="s">
        <v>2701</v>
      </c>
      <c r="E100" s="0" t="s">
        <v>2702</v>
      </c>
      <c r="F100" s="0" t="s">
        <v>2470</v>
      </c>
      <c r="G100" s="0" t="s">
        <v>2703</v>
      </c>
    </row>
    <row customHeight="1" ht="11.25">
      <c r="A101" s="374" t="s">
        <v>16</v>
      </c>
      <c r="B101" s="0" t="s">
        <v>2669</v>
      </c>
      <c r="C101" s="0" t="s">
        <v>2670</v>
      </c>
      <c r="D101" s="0" t="s">
        <v>2669</v>
      </c>
      <c r="E101" s="0" t="s">
        <v>2670</v>
      </c>
      <c r="F101" s="0" t="s">
        <v>2477</v>
      </c>
      <c r="G101" s="0" t="s">
        <v>2704</v>
      </c>
    </row>
    <row customHeight="1" ht="11.25">
      <c r="A102" s="374" t="s">
        <v>16</v>
      </c>
      <c r="B102" s="0" t="s">
        <v>2669</v>
      </c>
      <c r="C102" s="0" t="s">
        <v>2670</v>
      </c>
      <c r="D102" s="0" t="s">
        <v>2705</v>
      </c>
      <c r="E102" s="0" t="s">
        <v>2706</v>
      </c>
      <c r="F102" s="0" t="s">
        <v>2470</v>
      </c>
      <c r="G102" s="0" t="s">
        <v>2707</v>
      </c>
    </row>
    <row customHeight="1" ht="11.25">
      <c r="A103" s="374" t="s">
        <v>16</v>
      </c>
      <c r="B103" s="0" t="s">
        <v>2669</v>
      </c>
      <c r="C103" s="0" t="s">
        <v>2670</v>
      </c>
      <c r="D103" s="0" t="s">
        <v>2708</v>
      </c>
      <c r="E103" s="0" t="s">
        <v>2709</v>
      </c>
      <c r="F103" s="0" t="s">
        <v>2470</v>
      </c>
      <c r="G103" s="0" t="s">
        <v>2710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916E4-6AA5-B26F-2BF5-EB3FE6C6448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2711</v>
      </c>
      <c r="B1" s="836" t="s">
        <v>2712</v>
      </c>
      <c r="C1" s="1160" t="s">
        <v>2713</v>
      </c>
      <c r="D1" s="836" t="s">
        <v>2714</v>
      </c>
      <c r="E1" s="836" t="s">
        <v>2715</v>
      </c>
      <c r="F1" s="1160" t="s">
        <v>2716</v>
      </c>
      <c r="G1" s="1160" t="s">
        <v>2717</v>
      </c>
      <c r="H1" s="1160" t="s">
        <v>2718</v>
      </c>
      <c r="I1" s="1160" t="s">
        <v>2719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D9076-0576-9B91-9579-8D1BA7553B1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3F336-D0A5-8A54-566B-09B940BBF3F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F397-EC47-736D-1EFF-E3D0EC4378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128</v>
      </c>
      <c r="B1" s="184" t="s">
        <v>2720</v>
      </c>
    </row>
    <row customHeight="1" ht="11.25">
      <c r="A2" s="65" t="s">
        <v>97</v>
      </c>
      <c r="B2" s="65" t="s">
        <v>2721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AA0FF-6D98-22A2-E3D9-9704E1515F3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2722</v>
      </c>
      <c r="B1" s="836" t="s">
        <v>2723</v>
      </c>
    </row>
    <row customHeight="1" ht="11.25">
      <c r="A2" s="836">
        <v>4213775</v>
      </c>
      <c r="B2" s="836" t="s">
        <v>1250</v>
      </c>
    </row>
    <row customHeight="1" ht="11.25">
      <c r="A3" s="836">
        <v>4213784</v>
      </c>
      <c r="B3" s="836" t="s">
        <v>1282</v>
      </c>
    </row>
    <row customHeight="1" ht="11.25">
      <c r="A4" s="836">
        <v>4213781</v>
      </c>
      <c r="B4" s="836" t="s">
        <v>1275</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1412</v>
      </c>
    </row>
    <row customHeight="1" ht="11.25">
      <c r="A10" s="836">
        <v>4213783</v>
      </c>
      <c r="B10" s="836" t="s">
        <v>1427</v>
      </c>
    </row>
    <row customHeight="1" ht="11.25">
      <c r="A11" s="836">
        <v>4213782</v>
      </c>
      <c r="B11" s="836"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1FDF2-84F5-414F-0273-C52C2E2B279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2722</v>
      </c>
      <c r="B1" s="836" t="s">
        <v>2724</v>
      </c>
    </row>
    <row customHeight="1" ht="11.25">
      <c r="A2" s="836" t="s">
        <v>2725</v>
      </c>
      <c r="B2" s="836" t="s">
        <v>1526</v>
      </c>
    </row>
    <row customHeight="1" ht="11.25">
      <c r="A3" s="836" t="s">
        <v>2726</v>
      </c>
      <c r="B3" s="836" t="s">
        <v>1536</v>
      </c>
    </row>
    <row customHeight="1" ht="11.25">
      <c r="A4" s="836" t="s">
        <v>2727</v>
      </c>
      <c r="B4" s="836" t="s">
        <v>1545</v>
      </c>
    </row>
    <row customHeight="1" ht="11.25">
      <c r="A5" s="836" t="s">
        <v>2728</v>
      </c>
      <c r="B5" s="836" t="s">
        <v>1554</v>
      </c>
    </row>
    <row customHeight="1" ht="11.25">
      <c r="A6" s="836" t="s">
        <v>2729</v>
      </c>
      <c r="B6" s="836" t="s">
        <v>1560</v>
      </c>
    </row>
    <row customHeight="1" ht="11.25">
      <c r="A7" s="836" t="s">
        <v>2730</v>
      </c>
      <c r="B7" s="836" t="s">
        <v>1568</v>
      </c>
    </row>
    <row customHeight="1" ht="11.25">
      <c r="A8" s="836" t="s">
        <v>2731</v>
      </c>
      <c r="B8" s="836"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A0E6B-7A0D-C499-98C5-D71FF1C383F5}"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2458</v>
      </c>
      <c r="B1" s="374" t="s">
        <v>2459</v>
      </c>
      <c r="C1" s="374" t="s">
        <v>2460</v>
      </c>
      <c r="D1" s="374" t="s">
        <v>2461</v>
      </c>
      <c r="E1" s="0" t="s">
        <v>2462</v>
      </c>
      <c r="F1" s="0" t="s">
        <v>2463</v>
      </c>
      <c r="G1" s="0" t="s">
        <v>2464</v>
      </c>
    </row>
    <row customHeight="1" ht="11.25">
      <c r="A2" s="0" t="s">
        <v>16</v>
      </c>
      <c r="B2" s="0" t="s">
        <v>99</v>
      </c>
      <c r="C2" s="0" t="s">
        <v>100</v>
      </c>
      <c r="D2" s="0" t="s">
        <v>99</v>
      </c>
      <c r="E2" s="0" t="s">
        <v>100</v>
      </c>
      <c r="F2" s="0" t="s">
        <v>2465</v>
      </c>
      <c r="G2" s="0" t="s">
        <v>98</v>
      </c>
    </row>
    <row customHeight="1" ht="11.25">
      <c r="A3" s="0" t="s">
        <v>16</v>
      </c>
      <c r="B3" s="0" t="s">
        <v>2466</v>
      </c>
      <c r="C3" s="0" t="s">
        <v>2467</v>
      </c>
      <c r="D3" s="0" t="s">
        <v>2468</v>
      </c>
      <c r="E3" s="0" t="s">
        <v>2469</v>
      </c>
      <c r="F3" s="0" t="s">
        <v>2470</v>
      </c>
      <c r="G3" s="0" t="s">
        <v>108</v>
      </c>
    </row>
    <row customHeight="1" ht="11.25">
      <c r="A4" s="0" t="s">
        <v>16</v>
      </c>
      <c r="B4" s="0" t="s">
        <v>2466</v>
      </c>
      <c r="C4" s="0" t="s">
        <v>2467</v>
      </c>
      <c r="D4" s="0" t="s">
        <v>2471</v>
      </c>
      <c r="E4" s="0" t="s">
        <v>2472</v>
      </c>
      <c r="F4" s="0" t="s">
        <v>2470</v>
      </c>
      <c r="G4" s="0" t="s">
        <v>89</v>
      </c>
    </row>
    <row customHeight="1" ht="11.25">
      <c r="A5" s="0" t="s">
        <v>16</v>
      </c>
      <c r="B5" s="0" t="s">
        <v>2466</v>
      </c>
      <c r="C5" s="0" t="s">
        <v>2467</v>
      </c>
      <c r="D5" s="0" t="s">
        <v>2473</v>
      </c>
      <c r="E5" s="0" t="s">
        <v>2474</v>
      </c>
      <c r="F5" s="0" t="s">
        <v>2470</v>
      </c>
      <c r="G5" s="0" t="s">
        <v>90</v>
      </c>
    </row>
    <row customHeight="1" ht="11.25">
      <c r="A6" s="0" t="s">
        <v>16</v>
      </c>
      <c r="B6" s="0" t="s">
        <v>2466</v>
      </c>
      <c r="C6" s="0" t="s">
        <v>2467</v>
      </c>
      <c r="D6" s="0" t="s">
        <v>2475</v>
      </c>
      <c r="E6" s="0" t="s">
        <v>2476</v>
      </c>
      <c r="F6" s="0" t="s">
        <v>2470</v>
      </c>
      <c r="G6" s="0" t="s">
        <v>109</v>
      </c>
    </row>
    <row customHeight="1" ht="11.25">
      <c r="A7" s="0" t="s">
        <v>16</v>
      </c>
      <c r="B7" s="0" t="s">
        <v>2466</v>
      </c>
      <c r="C7" s="0" t="s">
        <v>2467</v>
      </c>
      <c r="D7" s="0" t="s">
        <v>2466</v>
      </c>
      <c r="E7" s="0" t="s">
        <v>2467</v>
      </c>
      <c r="F7" s="0" t="s">
        <v>2477</v>
      </c>
      <c r="G7" s="0" t="s">
        <v>91</v>
      </c>
    </row>
    <row customHeight="1" ht="11.25">
      <c r="A8" s="0" t="s">
        <v>16</v>
      </c>
      <c r="B8" s="0" t="s">
        <v>2466</v>
      </c>
      <c r="C8" s="0" t="s">
        <v>2467</v>
      </c>
      <c r="D8" s="0" t="s">
        <v>2478</v>
      </c>
      <c r="E8" s="0" t="s">
        <v>2479</v>
      </c>
      <c r="F8" s="0" t="s">
        <v>2470</v>
      </c>
      <c r="G8" s="0" t="s">
        <v>92</v>
      </c>
    </row>
    <row customHeight="1" ht="11.25">
      <c r="A9" s="0" t="s">
        <v>16</v>
      </c>
      <c r="B9" s="0" t="s">
        <v>2466</v>
      </c>
      <c r="C9" s="0" t="s">
        <v>2467</v>
      </c>
      <c r="D9" s="0" t="s">
        <v>2480</v>
      </c>
      <c r="E9" s="0" t="s">
        <v>2481</v>
      </c>
      <c r="F9" s="0" t="s">
        <v>2470</v>
      </c>
      <c r="G9" s="0" t="s">
        <v>110</v>
      </c>
    </row>
    <row customHeight="1" ht="11.25">
      <c r="A10" s="0" t="s">
        <v>16</v>
      </c>
      <c r="B10" s="0" t="s">
        <v>2466</v>
      </c>
      <c r="C10" s="0" t="s">
        <v>2467</v>
      </c>
      <c r="D10" s="0" t="s">
        <v>2482</v>
      </c>
      <c r="E10" s="0" t="s">
        <v>2483</v>
      </c>
      <c r="F10" s="0" t="s">
        <v>2470</v>
      </c>
      <c r="G10" s="0" t="s">
        <v>146</v>
      </c>
    </row>
    <row customHeight="1" ht="11.25">
      <c r="A11" s="0" t="s">
        <v>16</v>
      </c>
      <c r="B11" s="0" t="s">
        <v>2466</v>
      </c>
      <c r="C11" s="0" t="s">
        <v>2467</v>
      </c>
      <c r="D11" s="0" t="s">
        <v>2484</v>
      </c>
      <c r="E11" s="0" t="s">
        <v>2485</v>
      </c>
      <c r="F11" s="0" t="s">
        <v>2470</v>
      </c>
      <c r="G11" s="0" t="s">
        <v>147</v>
      </c>
    </row>
    <row customHeight="1" ht="11.25">
      <c r="A12" s="0" t="s">
        <v>16</v>
      </c>
      <c r="B12" s="0" t="s">
        <v>2466</v>
      </c>
      <c r="C12" s="0" t="s">
        <v>2467</v>
      </c>
      <c r="D12" s="0" t="s">
        <v>2486</v>
      </c>
      <c r="E12" s="0" t="s">
        <v>2487</v>
      </c>
      <c r="F12" s="0" t="s">
        <v>2470</v>
      </c>
      <c r="G12" s="0" t="s">
        <v>148</v>
      </c>
    </row>
    <row customHeight="1" ht="11.25">
      <c r="A13" s="0" t="s">
        <v>16</v>
      </c>
      <c r="B13" s="0" t="s">
        <v>2466</v>
      </c>
      <c r="C13" s="0" t="s">
        <v>2467</v>
      </c>
      <c r="D13" s="0" t="s">
        <v>2488</v>
      </c>
      <c r="E13" s="0" t="s">
        <v>2489</v>
      </c>
      <c r="F13" s="0" t="s">
        <v>2470</v>
      </c>
      <c r="G13" s="0" t="s">
        <v>149</v>
      </c>
    </row>
    <row customHeight="1" ht="11.25">
      <c r="A14" s="0" t="s">
        <v>16</v>
      </c>
      <c r="B14" s="0" t="s">
        <v>2466</v>
      </c>
      <c r="C14" s="0" t="s">
        <v>2467</v>
      </c>
      <c r="D14" s="0" t="s">
        <v>2490</v>
      </c>
      <c r="E14" s="0" t="s">
        <v>2491</v>
      </c>
      <c r="F14" s="0" t="s">
        <v>2470</v>
      </c>
      <c r="G14" s="0" t="s">
        <v>150</v>
      </c>
    </row>
    <row customHeight="1" ht="11.25">
      <c r="A15" s="0" t="s">
        <v>16</v>
      </c>
      <c r="B15" s="0" t="s">
        <v>2466</v>
      </c>
      <c r="C15" s="0" t="s">
        <v>2467</v>
      </c>
      <c r="D15" s="0" t="s">
        <v>2492</v>
      </c>
      <c r="E15" s="0" t="s">
        <v>2493</v>
      </c>
      <c r="F15" s="0" t="s">
        <v>2470</v>
      </c>
      <c r="G15" s="0" t="s">
        <v>151</v>
      </c>
    </row>
    <row customHeight="1" ht="11.25">
      <c r="A16" s="0" t="s">
        <v>16</v>
      </c>
      <c r="B16" s="0" t="s">
        <v>2494</v>
      </c>
      <c r="C16" s="0" t="s">
        <v>2495</v>
      </c>
      <c r="D16" s="0" t="s">
        <v>2496</v>
      </c>
      <c r="E16" s="0" t="s">
        <v>2497</v>
      </c>
      <c r="F16" s="0" t="s">
        <v>2470</v>
      </c>
      <c r="G16" s="0" t="s">
        <v>1487</v>
      </c>
    </row>
    <row customHeight="1" ht="11.25">
      <c r="A17" s="0" t="s">
        <v>16</v>
      </c>
      <c r="B17" s="0" t="s">
        <v>2494</v>
      </c>
      <c r="C17" s="0" t="s">
        <v>2495</v>
      </c>
      <c r="D17" s="0" t="s">
        <v>2498</v>
      </c>
      <c r="E17" s="0" t="s">
        <v>2499</v>
      </c>
      <c r="F17" s="0" t="s">
        <v>2470</v>
      </c>
      <c r="G17" s="0" t="s">
        <v>1493</v>
      </c>
    </row>
    <row customHeight="1" ht="11.25">
      <c r="A18" s="0" t="s">
        <v>16</v>
      </c>
      <c r="B18" s="0" t="s">
        <v>2494</v>
      </c>
      <c r="C18" s="0" t="s">
        <v>2495</v>
      </c>
      <c r="D18" s="0" t="s">
        <v>2494</v>
      </c>
      <c r="E18" s="0" t="s">
        <v>2495</v>
      </c>
      <c r="F18" s="0" t="s">
        <v>2477</v>
      </c>
      <c r="G18" s="0" t="s">
        <v>1505</v>
      </c>
    </row>
    <row customHeight="1" ht="11.25">
      <c r="A19" s="0" t="s">
        <v>16</v>
      </c>
      <c r="B19" s="0" t="s">
        <v>2494</v>
      </c>
      <c r="C19" s="0" t="s">
        <v>2495</v>
      </c>
      <c r="D19" s="0" t="s">
        <v>2500</v>
      </c>
      <c r="E19" s="0" t="s">
        <v>2501</v>
      </c>
      <c r="F19" s="0" t="s">
        <v>2470</v>
      </c>
      <c r="G19" s="0" t="s">
        <v>1519</v>
      </c>
    </row>
    <row customHeight="1" ht="11.25">
      <c r="A20" s="0" t="s">
        <v>16</v>
      </c>
      <c r="B20" s="0" t="s">
        <v>2494</v>
      </c>
      <c r="C20" s="0" t="s">
        <v>2495</v>
      </c>
      <c r="D20" s="0" t="s">
        <v>2502</v>
      </c>
      <c r="E20" s="0" t="s">
        <v>2503</v>
      </c>
      <c r="F20" s="0" t="s">
        <v>2470</v>
      </c>
      <c r="G20" s="0" t="s">
        <v>1531</v>
      </c>
    </row>
    <row customHeight="1" ht="11.25">
      <c r="A21" s="0" t="s">
        <v>16</v>
      </c>
      <c r="B21" s="0" t="s">
        <v>2494</v>
      </c>
      <c r="C21" s="0" t="s">
        <v>2495</v>
      </c>
      <c r="D21" s="0" t="s">
        <v>2504</v>
      </c>
      <c r="E21" s="0" t="s">
        <v>2505</v>
      </c>
      <c r="F21" s="0" t="s">
        <v>2470</v>
      </c>
      <c r="G21" s="0" t="s">
        <v>1540</v>
      </c>
    </row>
    <row customHeight="1" ht="11.25">
      <c r="A22" s="0" t="s">
        <v>16</v>
      </c>
      <c r="B22" s="0" t="s">
        <v>2494</v>
      </c>
      <c r="C22" s="0" t="s">
        <v>2495</v>
      </c>
      <c r="D22" s="0" t="s">
        <v>2506</v>
      </c>
      <c r="E22" s="0" t="s">
        <v>2507</v>
      </c>
      <c r="F22" s="0" t="s">
        <v>2470</v>
      </c>
      <c r="G22" s="0" t="s">
        <v>1556</v>
      </c>
    </row>
    <row customHeight="1" ht="11.25">
      <c r="A23" s="0" t="s">
        <v>16</v>
      </c>
      <c r="B23" s="0" t="s">
        <v>2508</v>
      </c>
      <c r="C23" s="0" t="s">
        <v>2509</v>
      </c>
      <c r="D23" s="0" t="s">
        <v>2510</v>
      </c>
      <c r="E23" s="0" t="s">
        <v>2511</v>
      </c>
      <c r="F23" s="0" t="s">
        <v>2470</v>
      </c>
      <c r="G23" s="0" t="s">
        <v>1563</v>
      </c>
    </row>
    <row customHeight="1" ht="11.25">
      <c r="A24" s="0" t="s">
        <v>16</v>
      </c>
      <c r="B24" s="0" t="s">
        <v>2508</v>
      </c>
      <c r="C24" s="0" t="s">
        <v>2509</v>
      </c>
      <c r="D24" s="0" t="s">
        <v>2512</v>
      </c>
      <c r="E24" s="0" t="s">
        <v>2513</v>
      </c>
      <c r="F24" s="0" t="s">
        <v>2470</v>
      </c>
      <c r="G24" s="0" t="s">
        <v>1571</v>
      </c>
    </row>
    <row customHeight="1" ht="11.25">
      <c r="A25" s="0" t="s">
        <v>16</v>
      </c>
      <c r="B25" s="0" t="s">
        <v>2508</v>
      </c>
      <c r="C25" s="0" t="s">
        <v>2509</v>
      </c>
      <c r="D25" s="0" t="s">
        <v>2514</v>
      </c>
      <c r="E25" s="0" t="s">
        <v>2515</v>
      </c>
      <c r="F25" s="0" t="s">
        <v>2470</v>
      </c>
      <c r="G25" s="0" t="s">
        <v>1578</v>
      </c>
    </row>
    <row customHeight="1" ht="11.25">
      <c r="A26" s="0" t="s">
        <v>16</v>
      </c>
      <c r="B26" s="0" t="s">
        <v>2508</v>
      </c>
      <c r="C26" s="0" t="s">
        <v>2509</v>
      </c>
      <c r="D26" s="0" t="s">
        <v>2516</v>
      </c>
      <c r="E26" s="0" t="s">
        <v>2517</v>
      </c>
      <c r="F26" s="0" t="s">
        <v>2470</v>
      </c>
      <c r="G26" s="0" t="s">
        <v>1582</v>
      </c>
    </row>
    <row customHeight="1" ht="11.25">
      <c r="A27" s="0" t="s">
        <v>16</v>
      </c>
      <c r="B27" s="0" t="s">
        <v>2508</v>
      </c>
      <c r="C27" s="0" t="s">
        <v>2509</v>
      </c>
      <c r="D27" s="0" t="s">
        <v>2518</v>
      </c>
      <c r="E27" s="0" t="s">
        <v>2519</v>
      </c>
      <c r="F27" s="0" t="s">
        <v>2470</v>
      </c>
      <c r="G27" s="0" t="s">
        <v>1587</v>
      </c>
    </row>
    <row customHeight="1" ht="11.25">
      <c r="A28" s="0" t="s">
        <v>16</v>
      </c>
      <c r="B28" s="0" t="s">
        <v>2508</v>
      </c>
      <c r="C28" s="0" t="s">
        <v>2509</v>
      </c>
      <c r="D28" s="0" t="s">
        <v>2520</v>
      </c>
      <c r="E28" s="0" t="s">
        <v>2521</v>
      </c>
      <c r="F28" s="0" t="s">
        <v>2470</v>
      </c>
      <c r="G28" s="0" t="s">
        <v>1595</v>
      </c>
    </row>
    <row customHeight="1" ht="11.25">
      <c r="A29" s="0" t="s">
        <v>16</v>
      </c>
      <c r="B29" s="0" t="s">
        <v>2508</v>
      </c>
      <c r="C29" s="0" t="s">
        <v>2509</v>
      </c>
      <c r="D29" s="0" t="s">
        <v>2508</v>
      </c>
      <c r="E29" s="0" t="s">
        <v>2509</v>
      </c>
      <c r="F29" s="0" t="s">
        <v>2477</v>
      </c>
      <c r="G29" s="0" t="s">
        <v>1597</v>
      </c>
    </row>
    <row customHeight="1" ht="11.25">
      <c r="A30" s="0" t="s">
        <v>16</v>
      </c>
      <c r="B30" s="0" t="s">
        <v>2508</v>
      </c>
      <c r="C30" s="0" t="s">
        <v>2509</v>
      </c>
      <c r="D30" s="0" t="s">
        <v>2522</v>
      </c>
      <c r="E30" s="0" t="s">
        <v>2523</v>
      </c>
      <c r="F30" s="0" t="s">
        <v>2470</v>
      </c>
      <c r="G30" s="0" t="s">
        <v>1600</v>
      </c>
    </row>
    <row customHeight="1" ht="11.25">
      <c r="A31" s="0" t="s">
        <v>16</v>
      </c>
      <c r="B31" s="0" t="s">
        <v>2508</v>
      </c>
      <c r="C31" s="0" t="s">
        <v>2509</v>
      </c>
      <c r="D31" s="0" t="s">
        <v>2524</v>
      </c>
      <c r="E31" s="0" t="s">
        <v>2525</v>
      </c>
      <c r="F31" s="0" t="s">
        <v>2470</v>
      </c>
      <c r="G31" s="0" t="s">
        <v>1605</v>
      </c>
    </row>
    <row customHeight="1" ht="11.25">
      <c r="A32" s="0" t="s">
        <v>16</v>
      </c>
      <c r="B32" s="0" t="s">
        <v>2508</v>
      </c>
      <c r="C32" s="0" t="s">
        <v>2509</v>
      </c>
      <c r="D32" s="0" t="s">
        <v>2526</v>
      </c>
      <c r="E32" s="0" t="s">
        <v>2527</v>
      </c>
      <c r="F32" s="0" t="s">
        <v>2470</v>
      </c>
      <c r="G32" s="0" t="s">
        <v>1607</v>
      </c>
    </row>
    <row customHeight="1" ht="11.25">
      <c r="A33" s="0" t="s">
        <v>16</v>
      </c>
      <c r="B33" s="0" t="s">
        <v>2508</v>
      </c>
      <c r="C33" s="0" t="s">
        <v>2509</v>
      </c>
      <c r="D33" s="0" t="s">
        <v>2528</v>
      </c>
      <c r="E33" s="0" t="s">
        <v>2529</v>
      </c>
      <c r="F33" s="0" t="s">
        <v>2470</v>
      </c>
      <c r="G33" s="0" t="s">
        <v>1609</v>
      </c>
    </row>
    <row customHeight="1" ht="11.25">
      <c r="A34" s="0" t="s">
        <v>16</v>
      </c>
      <c r="B34" s="0" t="s">
        <v>2530</v>
      </c>
      <c r="C34" s="0" t="s">
        <v>2531</v>
      </c>
      <c r="D34" s="0" t="s">
        <v>2532</v>
      </c>
      <c r="E34" s="0" t="s">
        <v>2533</v>
      </c>
      <c r="F34" s="0" t="s">
        <v>2470</v>
      </c>
      <c r="G34" s="0" t="s">
        <v>1611</v>
      </c>
    </row>
    <row customHeight="1" ht="11.25">
      <c r="A35" s="0" t="s">
        <v>16</v>
      </c>
      <c r="B35" s="0" t="s">
        <v>2530</v>
      </c>
      <c r="C35" s="0" t="s">
        <v>2531</v>
      </c>
      <c r="D35" s="0" t="s">
        <v>2534</v>
      </c>
      <c r="E35" s="0" t="s">
        <v>2535</v>
      </c>
      <c r="F35" s="0" t="s">
        <v>2470</v>
      </c>
      <c r="G35" s="0" t="s">
        <v>1616</v>
      </c>
    </row>
    <row customHeight="1" ht="11.25">
      <c r="A36" s="0" t="s">
        <v>16</v>
      </c>
      <c r="B36" s="0" t="s">
        <v>2530</v>
      </c>
      <c r="C36" s="0" t="s">
        <v>2531</v>
      </c>
      <c r="D36" s="0" t="s">
        <v>2536</v>
      </c>
      <c r="E36" s="0" t="s">
        <v>2537</v>
      </c>
      <c r="F36" s="0" t="s">
        <v>2470</v>
      </c>
      <c r="G36" s="0" t="s">
        <v>1621</v>
      </c>
    </row>
    <row customHeight="1" ht="11.25">
      <c r="A37" s="0" t="s">
        <v>16</v>
      </c>
      <c r="B37" s="0" t="s">
        <v>2530</v>
      </c>
      <c r="C37" s="0" t="s">
        <v>2531</v>
      </c>
      <c r="D37" s="0" t="s">
        <v>2538</v>
      </c>
      <c r="E37" s="0" t="s">
        <v>2539</v>
      </c>
      <c r="F37" s="0" t="s">
        <v>2470</v>
      </c>
      <c r="G37" s="0" t="s">
        <v>1625</v>
      </c>
    </row>
    <row customHeight="1" ht="11.25">
      <c r="A38" s="0" t="s">
        <v>16</v>
      </c>
      <c r="B38" s="0" t="s">
        <v>2530</v>
      </c>
      <c r="C38" s="0" t="s">
        <v>2531</v>
      </c>
      <c r="D38" s="0" t="s">
        <v>2540</v>
      </c>
      <c r="E38" s="0" t="s">
        <v>2541</v>
      </c>
      <c r="F38" s="0" t="s">
        <v>2470</v>
      </c>
      <c r="G38" s="0" t="s">
        <v>1633</v>
      </c>
    </row>
    <row customHeight="1" ht="11.25">
      <c r="A39" s="0" t="s">
        <v>16</v>
      </c>
      <c r="B39" s="0" t="s">
        <v>2530</v>
      </c>
      <c r="C39" s="0" t="s">
        <v>2531</v>
      </c>
      <c r="D39" s="0" t="s">
        <v>2542</v>
      </c>
      <c r="E39" s="0" t="s">
        <v>2543</v>
      </c>
      <c r="F39" s="0" t="s">
        <v>2470</v>
      </c>
      <c r="G39" s="0" t="s">
        <v>1639</v>
      </c>
    </row>
    <row customHeight="1" ht="11.25">
      <c r="A40" s="0" t="s">
        <v>16</v>
      </c>
      <c r="B40" s="0" t="s">
        <v>2530</v>
      </c>
      <c r="C40" s="0" t="s">
        <v>2531</v>
      </c>
      <c r="D40" s="0" t="s">
        <v>2544</v>
      </c>
      <c r="E40" s="0" t="s">
        <v>2545</v>
      </c>
      <c r="F40" s="0" t="s">
        <v>2470</v>
      </c>
      <c r="G40" s="0" t="s">
        <v>1644</v>
      </c>
    </row>
    <row customHeight="1" ht="11.25">
      <c r="A41" s="0" t="s">
        <v>16</v>
      </c>
      <c r="B41" s="0" t="s">
        <v>2530</v>
      </c>
      <c r="C41" s="0" t="s">
        <v>2531</v>
      </c>
      <c r="D41" s="0" t="s">
        <v>2546</v>
      </c>
      <c r="E41" s="0" t="s">
        <v>2547</v>
      </c>
      <c r="F41" s="0" t="s">
        <v>2470</v>
      </c>
      <c r="G41" s="0" t="s">
        <v>1648</v>
      </c>
    </row>
    <row customHeight="1" ht="11.25">
      <c r="A42" s="0" t="s">
        <v>16</v>
      </c>
      <c r="B42" s="0" t="s">
        <v>2530</v>
      </c>
      <c r="C42" s="0" t="s">
        <v>2531</v>
      </c>
      <c r="D42" s="0" t="s">
        <v>2530</v>
      </c>
      <c r="E42" s="0" t="s">
        <v>2531</v>
      </c>
      <c r="F42" s="0" t="s">
        <v>2477</v>
      </c>
      <c r="G42" s="0" t="s">
        <v>1651</v>
      </c>
    </row>
    <row customHeight="1" ht="11.25">
      <c r="A43" s="0" t="s">
        <v>16</v>
      </c>
      <c r="B43" s="0" t="s">
        <v>2530</v>
      </c>
      <c r="C43" s="0" t="s">
        <v>2531</v>
      </c>
      <c r="D43" s="0" t="s">
        <v>2548</v>
      </c>
      <c r="E43" s="0" t="s">
        <v>2549</v>
      </c>
      <c r="F43" s="0" t="s">
        <v>2470</v>
      </c>
      <c r="G43" s="0" t="s">
        <v>1658</v>
      </c>
    </row>
    <row customHeight="1" ht="11.25">
      <c r="A44" s="0" t="s">
        <v>16</v>
      </c>
      <c r="B44" s="0" t="s">
        <v>2550</v>
      </c>
      <c r="C44" s="0" t="s">
        <v>2551</v>
      </c>
      <c r="D44" s="0" t="s">
        <v>2552</v>
      </c>
      <c r="E44" s="0" t="s">
        <v>2553</v>
      </c>
      <c r="F44" s="0" t="s">
        <v>2470</v>
      </c>
      <c r="G44" s="0" t="s">
        <v>1667</v>
      </c>
    </row>
    <row customHeight="1" ht="11.25">
      <c r="A45" s="0" t="s">
        <v>16</v>
      </c>
      <c r="B45" s="0" t="s">
        <v>2550</v>
      </c>
      <c r="C45" s="0" t="s">
        <v>2551</v>
      </c>
      <c r="D45" s="0" t="s">
        <v>2554</v>
      </c>
      <c r="E45" s="0" t="s">
        <v>2555</v>
      </c>
      <c r="F45" s="0" t="s">
        <v>2470</v>
      </c>
      <c r="G45" s="0" t="s">
        <v>1672</v>
      </c>
    </row>
    <row customHeight="1" ht="11.25">
      <c r="A46" s="0" t="s">
        <v>16</v>
      </c>
      <c r="B46" s="0" t="s">
        <v>2550</v>
      </c>
      <c r="C46" s="0" t="s">
        <v>2551</v>
      </c>
      <c r="D46" s="0" t="s">
        <v>2556</v>
      </c>
      <c r="E46" s="0" t="s">
        <v>2557</v>
      </c>
      <c r="F46" s="0" t="s">
        <v>2470</v>
      </c>
      <c r="G46" s="0" t="s">
        <v>1676</v>
      </c>
    </row>
    <row customHeight="1" ht="11.25">
      <c r="A47" s="0" t="s">
        <v>16</v>
      </c>
      <c r="B47" s="0" t="s">
        <v>2550</v>
      </c>
      <c r="C47" s="0" t="s">
        <v>2551</v>
      </c>
      <c r="D47" s="0" t="s">
        <v>2550</v>
      </c>
      <c r="E47" s="0" t="s">
        <v>2551</v>
      </c>
      <c r="F47" s="0" t="s">
        <v>2477</v>
      </c>
      <c r="G47" s="0" t="s">
        <v>1682</v>
      </c>
    </row>
    <row customHeight="1" ht="11.25">
      <c r="A48" s="0" t="s">
        <v>16</v>
      </c>
      <c r="B48" s="0" t="s">
        <v>2550</v>
      </c>
      <c r="C48" s="0" t="s">
        <v>2551</v>
      </c>
      <c r="D48" s="0" t="s">
        <v>2558</v>
      </c>
      <c r="E48" s="0" t="s">
        <v>2559</v>
      </c>
      <c r="F48" s="0" t="s">
        <v>2470</v>
      </c>
      <c r="G48" s="0" t="s">
        <v>1687</v>
      </c>
    </row>
    <row customHeight="1" ht="11.25">
      <c r="A49" s="0" t="s">
        <v>16</v>
      </c>
      <c r="B49" s="0" t="s">
        <v>2550</v>
      </c>
      <c r="C49" s="0" t="s">
        <v>2551</v>
      </c>
      <c r="D49" s="0" t="s">
        <v>2560</v>
      </c>
      <c r="E49" s="0" t="s">
        <v>2561</v>
      </c>
      <c r="F49" s="0" t="s">
        <v>2470</v>
      </c>
      <c r="G49" s="0" t="s">
        <v>1690</v>
      </c>
    </row>
    <row customHeight="1" ht="11.25">
      <c r="A50" s="0" t="s">
        <v>16</v>
      </c>
      <c r="B50" s="0" t="s">
        <v>2550</v>
      </c>
      <c r="C50" s="0" t="s">
        <v>2551</v>
      </c>
      <c r="D50" s="0" t="s">
        <v>2562</v>
      </c>
      <c r="E50" s="0" t="s">
        <v>2563</v>
      </c>
      <c r="F50" s="0" t="s">
        <v>2470</v>
      </c>
      <c r="G50" s="0" t="s">
        <v>1693</v>
      </c>
    </row>
    <row customHeight="1" ht="11.25">
      <c r="A51" s="0" t="s">
        <v>16</v>
      </c>
      <c r="B51" s="0" t="s">
        <v>2550</v>
      </c>
      <c r="C51" s="0" t="s">
        <v>2551</v>
      </c>
      <c r="D51" s="0" t="s">
        <v>2564</v>
      </c>
      <c r="E51" s="0" t="s">
        <v>2565</v>
      </c>
      <c r="F51" s="0" t="s">
        <v>2470</v>
      </c>
      <c r="G51" s="0" t="s">
        <v>1697</v>
      </c>
    </row>
    <row customHeight="1" ht="11.25">
      <c r="A52" s="0" t="s">
        <v>16</v>
      </c>
      <c r="B52" s="0" t="s">
        <v>2566</v>
      </c>
      <c r="C52" s="0" t="s">
        <v>2567</v>
      </c>
      <c r="D52" s="0" t="s">
        <v>2568</v>
      </c>
      <c r="E52" s="0" t="s">
        <v>2569</v>
      </c>
      <c r="F52" s="0" t="s">
        <v>2470</v>
      </c>
      <c r="G52" s="0" t="s">
        <v>1701</v>
      </c>
    </row>
    <row customHeight="1" ht="11.25">
      <c r="A53" s="0" t="s">
        <v>16</v>
      </c>
      <c r="B53" s="0" t="s">
        <v>2566</v>
      </c>
      <c r="C53" s="0" t="s">
        <v>2567</v>
      </c>
      <c r="D53" s="0" t="s">
        <v>2570</v>
      </c>
      <c r="E53" s="0" t="s">
        <v>2571</v>
      </c>
      <c r="F53" s="0" t="s">
        <v>2470</v>
      </c>
      <c r="G53" s="0" t="s">
        <v>1703</v>
      </c>
    </row>
    <row customHeight="1" ht="11.25">
      <c r="A54" s="0" t="s">
        <v>16</v>
      </c>
      <c r="B54" s="0" t="s">
        <v>2566</v>
      </c>
      <c r="C54" s="0" t="s">
        <v>2567</v>
      </c>
      <c r="D54" s="0" t="s">
        <v>2572</v>
      </c>
      <c r="E54" s="0" t="s">
        <v>2573</v>
      </c>
      <c r="F54" s="0" t="s">
        <v>2470</v>
      </c>
      <c r="G54" s="0" t="s">
        <v>1706</v>
      </c>
    </row>
    <row customHeight="1" ht="11.25">
      <c r="A55" s="0" t="s">
        <v>16</v>
      </c>
      <c r="B55" s="0" t="s">
        <v>2566</v>
      </c>
      <c r="C55" s="0" t="s">
        <v>2567</v>
      </c>
      <c r="D55" s="0" t="s">
        <v>2574</v>
      </c>
      <c r="E55" s="0" t="s">
        <v>2575</v>
      </c>
      <c r="F55" s="0" t="s">
        <v>2470</v>
      </c>
      <c r="G55" s="0" t="s">
        <v>1710</v>
      </c>
    </row>
    <row customHeight="1" ht="11.25">
      <c r="A56" s="0" t="s">
        <v>16</v>
      </c>
      <c r="B56" s="0" t="s">
        <v>2566</v>
      </c>
      <c r="C56" s="0" t="s">
        <v>2567</v>
      </c>
      <c r="D56" s="0" t="s">
        <v>2576</v>
      </c>
      <c r="E56" s="0" t="s">
        <v>2577</v>
      </c>
      <c r="F56" s="0" t="s">
        <v>2470</v>
      </c>
      <c r="G56" s="0" t="s">
        <v>1713</v>
      </c>
    </row>
    <row customHeight="1" ht="11.25">
      <c r="A57" s="0" t="s">
        <v>16</v>
      </c>
      <c r="B57" s="0" t="s">
        <v>2566</v>
      </c>
      <c r="C57" s="0" t="s">
        <v>2567</v>
      </c>
      <c r="D57" s="0" t="s">
        <v>2578</v>
      </c>
      <c r="E57" s="0" t="s">
        <v>2579</v>
      </c>
      <c r="F57" s="0" t="s">
        <v>2470</v>
      </c>
      <c r="G57" s="0" t="s">
        <v>1716</v>
      </c>
    </row>
    <row customHeight="1" ht="11.25">
      <c r="A58" s="0" t="s">
        <v>16</v>
      </c>
      <c r="B58" s="0" t="s">
        <v>2566</v>
      </c>
      <c r="C58" s="0" t="s">
        <v>2567</v>
      </c>
      <c r="D58" s="0" t="s">
        <v>2566</v>
      </c>
      <c r="E58" s="0" t="s">
        <v>2567</v>
      </c>
      <c r="F58" s="0" t="s">
        <v>2477</v>
      </c>
      <c r="G58" s="0" t="s">
        <v>1719</v>
      </c>
    </row>
    <row customHeight="1" ht="11.25">
      <c r="A59" s="0" t="s">
        <v>16</v>
      </c>
      <c r="B59" s="0" t="s">
        <v>2566</v>
      </c>
      <c r="C59" s="0" t="s">
        <v>2567</v>
      </c>
      <c r="D59" s="0" t="s">
        <v>2580</v>
      </c>
      <c r="E59" s="0" t="s">
        <v>2581</v>
      </c>
      <c r="F59" s="0" t="s">
        <v>2470</v>
      </c>
      <c r="G59" s="0" t="s">
        <v>1723</v>
      </c>
    </row>
    <row customHeight="1" ht="11.25">
      <c r="A60" s="0" t="s">
        <v>16</v>
      </c>
      <c r="B60" s="0" t="s">
        <v>2566</v>
      </c>
      <c r="C60" s="0" t="s">
        <v>2567</v>
      </c>
      <c r="D60" s="0" t="s">
        <v>2582</v>
      </c>
      <c r="E60" s="0" t="s">
        <v>2583</v>
      </c>
      <c r="F60" s="0" t="s">
        <v>2470</v>
      </c>
      <c r="G60" s="0" t="s">
        <v>1727</v>
      </c>
    </row>
    <row customHeight="1" ht="11.25">
      <c r="A61" s="0" t="s">
        <v>16</v>
      </c>
      <c r="B61" s="0" t="s">
        <v>2566</v>
      </c>
      <c r="C61" s="0" t="s">
        <v>2567</v>
      </c>
      <c r="D61" s="0" t="s">
        <v>2584</v>
      </c>
      <c r="E61" s="0" t="s">
        <v>2585</v>
      </c>
      <c r="F61" s="0" t="s">
        <v>2470</v>
      </c>
      <c r="G61" s="0" t="s">
        <v>2586</v>
      </c>
    </row>
    <row customHeight="1" ht="11.25">
      <c r="A62" s="0" t="s">
        <v>16</v>
      </c>
      <c r="B62" s="0" t="s">
        <v>2566</v>
      </c>
      <c r="C62" s="0" t="s">
        <v>2567</v>
      </c>
      <c r="D62" s="0" t="s">
        <v>2587</v>
      </c>
      <c r="E62" s="0" t="s">
        <v>2588</v>
      </c>
      <c r="F62" s="0" t="s">
        <v>2470</v>
      </c>
      <c r="G62" s="0" t="s">
        <v>2589</v>
      </c>
    </row>
    <row customHeight="1" ht="11.25">
      <c r="A63" s="0" t="s">
        <v>16</v>
      </c>
      <c r="B63" s="0" t="s">
        <v>2566</v>
      </c>
      <c r="C63" s="0" t="s">
        <v>2567</v>
      </c>
      <c r="D63" s="0" t="s">
        <v>2590</v>
      </c>
      <c r="E63" s="0" t="s">
        <v>2591</v>
      </c>
      <c r="F63" s="0" t="s">
        <v>2470</v>
      </c>
      <c r="G63" s="0" t="s">
        <v>2592</v>
      </c>
    </row>
    <row customHeight="1" ht="11.25">
      <c r="A64" s="0" t="s">
        <v>16</v>
      </c>
      <c r="B64" s="0" t="s">
        <v>2593</v>
      </c>
      <c r="C64" s="0" t="s">
        <v>2594</v>
      </c>
      <c r="D64" s="0" t="s">
        <v>2595</v>
      </c>
      <c r="E64" s="0" t="s">
        <v>2596</v>
      </c>
      <c r="F64" s="0" t="s">
        <v>2470</v>
      </c>
      <c r="G64" s="0" t="s">
        <v>2597</v>
      </c>
    </row>
    <row customHeight="1" ht="11.25">
      <c r="A65" s="0" t="s">
        <v>16</v>
      </c>
      <c r="B65" s="0" t="s">
        <v>2593</v>
      </c>
      <c r="C65" s="0" t="s">
        <v>2594</v>
      </c>
      <c r="D65" s="0" t="s">
        <v>2598</v>
      </c>
      <c r="E65" s="0" t="s">
        <v>2599</v>
      </c>
      <c r="F65" s="0" t="s">
        <v>2470</v>
      </c>
      <c r="G65" s="0" t="s">
        <v>2600</v>
      </c>
    </row>
    <row customHeight="1" ht="11.25">
      <c r="A66" s="0" t="s">
        <v>16</v>
      </c>
      <c r="B66" s="0" t="s">
        <v>2593</v>
      </c>
      <c r="C66" s="0" t="s">
        <v>2594</v>
      </c>
      <c r="D66" s="0" t="s">
        <v>2601</v>
      </c>
      <c r="E66" s="0" t="s">
        <v>2602</v>
      </c>
      <c r="F66" s="0" t="s">
        <v>2470</v>
      </c>
      <c r="G66" s="0" t="s">
        <v>2603</v>
      </c>
    </row>
    <row customHeight="1" ht="11.25">
      <c r="A67" s="0" t="s">
        <v>16</v>
      </c>
      <c r="B67" s="0" t="s">
        <v>2593</v>
      </c>
      <c r="C67" s="0" t="s">
        <v>2594</v>
      </c>
      <c r="D67" s="0" t="s">
        <v>2604</v>
      </c>
      <c r="E67" s="0" t="s">
        <v>2605</v>
      </c>
      <c r="F67" s="0" t="s">
        <v>2470</v>
      </c>
      <c r="G67" s="0" t="s">
        <v>2045</v>
      </c>
    </row>
    <row customHeight="1" ht="11.25">
      <c r="A68" s="0" t="s">
        <v>16</v>
      </c>
      <c r="B68" s="0" t="s">
        <v>2593</v>
      </c>
      <c r="C68" s="0" t="s">
        <v>2594</v>
      </c>
      <c r="D68" s="0" t="s">
        <v>2606</v>
      </c>
      <c r="E68" s="0" t="s">
        <v>2607</v>
      </c>
      <c r="F68" s="0" t="s">
        <v>2470</v>
      </c>
      <c r="G68" s="0" t="s">
        <v>2608</v>
      </c>
    </row>
    <row customHeight="1" ht="11.25">
      <c r="A69" s="0" t="s">
        <v>16</v>
      </c>
      <c r="B69" s="0" t="s">
        <v>2593</v>
      </c>
      <c r="C69" s="0" t="s">
        <v>2594</v>
      </c>
      <c r="D69" s="0" t="s">
        <v>2609</v>
      </c>
      <c r="E69" s="0" t="s">
        <v>2610</v>
      </c>
      <c r="F69" s="0" t="s">
        <v>2470</v>
      </c>
      <c r="G69" s="0" t="s">
        <v>2248</v>
      </c>
    </row>
    <row customHeight="1" ht="11.25">
      <c r="A70" s="0" t="s">
        <v>16</v>
      </c>
      <c r="B70" s="0" t="s">
        <v>2593</v>
      </c>
      <c r="C70" s="0" t="s">
        <v>2594</v>
      </c>
      <c r="D70" s="0" t="s">
        <v>2611</v>
      </c>
      <c r="E70" s="0" t="s">
        <v>2612</v>
      </c>
      <c r="F70" s="0" t="s">
        <v>2470</v>
      </c>
      <c r="G70" s="0" t="s">
        <v>2613</v>
      </c>
    </row>
    <row customHeight="1" ht="11.25">
      <c r="A71" s="0" t="s">
        <v>16</v>
      </c>
      <c r="B71" s="0" t="s">
        <v>2593</v>
      </c>
      <c r="C71" s="0" t="s">
        <v>2594</v>
      </c>
      <c r="D71" s="0" t="s">
        <v>2593</v>
      </c>
      <c r="E71" s="0" t="s">
        <v>2594</v>
      </c>
      <c r="F71" s="0" t="s">
        <v>2477</v>
      </c>
      <c r="G71" s="0" t="s">
        <v>2614</v>
      </c>
    </row>
    <row customHeight="1" ht="11.25">
      <c r="A72" s="0" t="s">
        <v>16</v>
      </c>
      <c r="B72" s="0" t="s">
        <v>2593</v>
      </c>
      <c r="C72" s="0" t="s">
        <v>2594</v>
      </c>
      <c r="D72" s="0" t="s">
        <v>2615</v>
      </c>
      <c r="E72" s="0" t="s">
        <v>2616</v>
      </c>
      <c r="F72" s="0" t="s">
        <v>2470</v>
      </c>
      <c r="G72" s="0" t="s">
        <v>2617</v>
      </c>
    </row>
    <row customHeight="1" ht="11.25">
      <c r="A73" s="0" t="s">
        <v>16</v>
      </c>
      <c r="B73" s="0" t="s">
        <v>2593</v>
      </c>
      <c r="C73" s="0" t="s">
        <v>2594</v>
      </c>
      <c r="D73" s="0" t="s">
        <v>2618</v>
      </c>
      <c r="E73" s="0" t="s">
        <v>2619</v>
      </c>
      <c r="F73" s="0" t="s">
        <v>2470</v>
      </c>
      <c r="G73" s="0" t="s">
        <v>2620</v>
      </c>
    </row>
    <row customHeight="1" ht="11.25">
      <c r="A74" s="0" t="s">
        <v>16</v>
      </c>
      <c r="B74" s="0" t="s">
        <v>2621</v>
      </c>
      <c r="C74" s="0" t="s">
        <v>2622</v>
      </c>
      <c r="D74" s="0" t="s">
        <v>2623</v>
      </c>
      <c r="E74" s="0" t="s">
        <v>2624</v>
      </c>
      <c r="F74" s="0" t="s">
        <v>2470</v>
      </c>
      <c r="G74" s="0" t="s">
        <v>2625</v>
      </c>
    </row>
    <row customHeight="1" ht="11.25">
      <c r="A75" s="0" t="s">
        <v>16</v>
      </c>
      <c r="B75" s="0" t="s">
        <v>2621</v>
      </c>
      <c r="C75" s="0" t="s">
        <v>2622</v>
      </c>
      <c r="D75" s="0" t="s">
        <v>2626</v>
      </c>
      <c r="E75" s="0" t="s">
        <v>2627</v>
      </c>
      <c r="F75" s="0" t="s">
        <v>2470</v>
      </c>
      <c r="G75" s="0" t="s">
        <v>2628</v>
      </c>
    </row>
    <row customHeight="1" ht="11.25">
      <c r="A76" s="0" t="s">
        <v>16</v>
      </c>
      <c r="B76" s="0" t="s">
        <v>2621</v>
      </c>
      <c r="C76" s="0" t="s">
        <v>2622</v>
      </c>
      <c r="D76" s="0" t="s">
        <v>2629</v>
      </c>
      <c r="E76" s="0" t="s">
        <v>2630</v>
      </c>
      <c r="F76" s="0" t="s">
        <v>2470</v>
      </c>
      <c r="G76" s="0" t="s">
        <v>2631</v>
      </c>
    </row>
    <row customHeight="1" ht="11.25">
      <c r="A77" s="0" t="s">
        <v>16</v>
      </c>
      <c r="B77" s="0" t="s">
        <v>2621</v>
      </c>
      <c r="C77" s="0" t="s">
        <v>2622</v>
      </c>
      <c r="D77" s="0" t="s">
        <v>2632</v>
      </c>
      <c r="E77" s="0" t="s">
        <v>2633</v>
      </c>
      <c r="F77" s="0" t="s">
        <v>2470</v>
      </c>
      <c r="G77" s="0" t="s">
        <v>2634</v>
      </c>
    </row>
    <row customHeight="1" ht="11.25">
      <c r="A78" s="0" t="s">
        <v>16</v>
      </c>
      <c r="B78" s="0" t="s">
        <v>2621</v>
      </c>
      <c r="C78" s="0" t="s">
        <v>2622</v>
      </c>
      <c r="D78" s="0" t="s">
        <v>2621</v>
      </c>
      <c r="E78" s="0" t="s">
        <v>2622</v>
      </c>
      <c r="F78" s="0" t="s">
        <v>2477</v>
      </c>
      <c r="G78" s="0" t="s">
        <v>2635</v>
      </c>
    </row>
    <row customHeight="1" ht="11.25">
      <c r="A79" s="0" t="s">
        <v>16</v>
      </c>
      <c r="B79" s="0" t="s">
        <v>2621</v>
      </c>
      <c r="C79" s="0" t="s">
        <v>2622</v>
      </c>
      <c r="D79" s="0" t="s">
        <v>2636</v>
      </c>
      <c r="E79" s="0" t="s">
        <v>2637</v>
      </c>
      <c r="F79" s="0" t="s">
        <v>2470</v>
      </c>
      <c r="G79" s="0" t="s">
        <v>2638</v>
      </c>
    </row>
    <row customHeight="1" ht="11.25">
      <c r="A80" s="0" t="s">
        <v>16</v>
      </c>
      <c r="B80" s="0" t="s">
        <v>2621</v>
      </c>
      <c r="C80" s="0" t="s">
        <v>2622</v>
      </c>
      <c r="D80" s="0" t="s">
        <v>2639</v>
      </c>
      <c r="E80" s="0" t="s">
        <v>2640</v>
      </c>
      <c r="F80" s="0" t="s">
        <v>2470</v>
      </c>
      <c r="G80" s="0" t="s">
        <v>2641</v>
      </c>
    </row>
    <row customHeight="1" ht="11.25">
      <c r="A81" s="0" t="s">
        <v>16</v>
      </c>
      <c r="B81" s="0" t="s">
        <v>2621</v>
      </c>
      <c r="C81" s="0" t="s">
        <v>2622</v>
      </c>
      <c r="D81" s="0" t="s">
        <v>2642</v>
      </c>
      <c r="E81" s="0" t="s">
        <v>2643</v>
      </c>
      <c r="F81" s="0" t="s">
        <v>2470</v>
      </c>
      <c r="G81" s="0" t="s">
        <v>2644</v>
      </c>
    </row>
    <row customHeight="1" ht="11.25">
      <c r="A82" s="0" t="s">
        <v>16</v>
      </c>
      <c r="B82" s="0" t="s">
        <v>2645</v>
      </c>
      <c r="C82" s="0" t="s">
        <v>2646</v>
      </c>
      <c r="D82" s="0" t="s">
        <v>2647</v>
      </c>
      <c r="E82" s="0" t="s">
        <v>2648</v>
      </c>
      <c r="F82" s="0" t="s">
        <v>2470</v>
      </c>
      <c r="G82" s="0" t="s">
        <v>2649</v>
      </c>
    </row>
    <row customHeight="1" ht="11.25">
      <c r="A83" s="0" t="s">
        <v>16</v>
      </c>
      <c r="B83" s="0" t="s">
        <v>2645</v>
      </c>
      <c r="C83" s="0" t="s">
        <v>2646</v>
      </c>
      <c r="D83" s="0" t="s">
        <v>2650</v>
      </c>
      <c r="E83" s="0" t="s">
        <v>2651</v>
      </c>
      <c r="F83" s="0" t="s">
        <v>2470</v>
      </c>
      <c r="G83" s="0" t="s">
        <v>2652</v>
      </c>
    </row>
    <row customHeight="1" ht="11.25">
      <c r="A84" s="0" t="s">
        <v>16</v>
      </c>
      <c r="B84" s="0" t="s">
        <v>2645</v>
      </c>
      <c r="C84" s="0" t="s">
        <v>2646</v>
      </c>
      <c r="D84" s="0" t="s">
        <v>2653</v>
      </c>
      <c r="E84" s="0" t="s">
        <v>2654</v>
      </c>
      <c r="F84" s="0" t="s">
        <v>2470</v>
      </c>
      <c r="G84" s="0" t="s">
        <v>2655</v>
      </c>
    </row>
    <row customHeight="1" ht="11.25">
      <c r="A85" s="0" t="s">
        <v>16</v>
      </c>
      <c r="B85" s="0" t="s">
        <v>2645</v>
      </c>
      <c r="C85" s="0" t="s">
        <v>2646</v>
      </c>
      <c r="D85" s="0" t="s">
        <v>2656</v>
      </c>
      <c r="E85" s="0" t="s">
        <v>2657</v>
      </c>
      <c r="F85" s="0" t="s">
        <v>2470</v>
      </c>
      <c r="G85" s="0" t="s">
        <v>2658</v>
      </c>
    </row>
    <row customHeight="1" ht="11.25">
      <c r="A86" s="0" t="s">
        <v>16</v>
      </c>
      <c r="B86" s="0" t="s">
        <v>2645</v>
      </c>
      <c r="C86" s="0" t="s">
        <v>2646</v>
      </c>
      <c r="D86" s="0" t="s">
        <v>2659</v>
      </c>
      <c r="E86" s="0" t="s">
        <v>2660</v>
      </c>
      <c r="F86" s="0" t="s">
        <v>2470</v>
      </c>
      <c r="G86" s="0" t="s">
        <v>2661</v>
      </c>
    </row>
    <row customHeight="1" ht="11.25">
      <c r="A87" s="0" t="s">
        <v>16</v>
      </c>
      <c r="B87" s="0" t="s">
        <v>2645</v>
      </c>
      <c r="C87" s="0" t="s">
        <v>2646</v>
      </c>
      <c r="D87" s="0" t="s">
        <v>2645</v>
      </c>
      <c r="E87" s="0" t="s">
        <v>2646</v>
      </c>
      <c r="F87" s="0" t="s">
        <v>2477</v>
      </c>
      <c r="G87" s="0" t="s">
        <v>2662</v>
      </c>
    </row>
    <row customHeight="1" ht="11.25">
      <c r="A88" s="0" t="s">
        <v>16</v>
      </c>
      <c r="B88" s="0" t="s">
        <v>2645</v>
      </c>
      <c r="C88" s="0" t="s">
        <v>2646</v>
      </c>
      <c r="D88" s="0" t="s">
        <v>2663</v>
      </c>
      <c r="E88" s="0" t="s">
        <v>2664</v>
      </c>
      <c r="F88" s="0" t="s">
        <v>2470</v>
      </c>
      <c r="G88" s="0" t="s">
        <v>2665</v>
      </c>
    </row>
    <row customHeight="1" ht="11.25">
      <c r="A89" s="0" t="s">
        <v>16</v>
      </c>
      <c r="B89" s="0" t="s">
        <v>2645</v>
      </c>
      <c r="C89" s="0" t="s">
        <v>2646</v>
      </c>
      <c r="D89" s="0" t="s">
        <v>2666</v>
      </c>
      <c r="E89" s="0" t="s">
        <v>2667</v>
      </c>
      <c r="F89" s="0" t="s">
        <v>2470</v>
      </c>
      <c r="G89" s="0" t="s">
        <v>2668</v>
      </c>
    </row>
    <row customHeight="1" ht="11.25">
      <c r="A90" s="0" t="s">
        <v>16</v>
      </c>
      <c r="B90" s="0" t="s">
        <v>2669</v>
      </c>
      <c r="C90" s="0" t="s">
        <v>2670</v>
      </c>
      <c r="D90" s="0" t="s">
        <v>2671</v>
      </c>
      <c r="E90" s="0" t="s">
        <v>2672</v>
      </c>
      <c r="F90" s="0" t="s">
        <v>2470</v>
      </c>
      <c r="G90" s="0" t="s">
        <v>2673</v>
      </c>
    </row>
    <row customHeight="1" ht="11.25">
      <c r="A91" s="0" t="s">
        <v>16</v>
      </c>
      <c r="B91" s="0" t="s">
        <v>2669</v>
      </c>
      <c r="C91" s="0" t="s">
        <v>2670</v>
      </c>
      <c r="D91" s="0" t="s">
        <v>2674</v>
      </c>
      <c r="E91" s="0" t="s">
        <v>2675</v>
      </c>
      <c r="F91" s="0" t="s">
        <v>2470</v>
      </c>
      <c r="G91" s="0" t="s">
        <v>2676</v>
      </c>
    </row>
    <row customHeight="1" ht="11.25">
      <c r="A92" s="0" t="s">
        <v>16</v>
      </c>
      <c r="B92" s="0" t="s">
        <v>2669</v>
      </c>
      <c r="C92" s="0" t="s">
        <v>2670</v>
      </c>
      <c r="D92" s="0" t="s">
        <v>2677</v>
      </c>
      <c r="E92" s="0" t="s">
        <v>2678</v>
      </c>
      <c r="F92" s="0" t="s">
        <v>2470</v>
      </c>
      <c r="G92" s="0" t="s">
        <v>2679</v>
      </c>
    </row>
    <row customHeight="1" ht="11.25">
      <c r="A93" s="0" t="s">
        <v>16</v>
      </c>
      <c r="B93" s="0" t="s">
        <v>2669</v>
      </c>
      <c r="C93" s="0" t="s">
        <v>2670</v>
      </c>
      <c r="D93" s="0" t="s">
        <v>2680</v>
      </c>
      <c r="E93" s="0" t="s">
        <v>2681</v>
      </c>
      <c r="F93" s="0" t="s">
        <v>2470</v>
      </c>
      <c r="G93" s="0" t="s">
        <v>2682</v>
      </c>
    </row>
    <row customHeight="1" ht="11.25">
      <c r="A94" s="0" t="s">
        <v>16</v>
      </c>
      <c r="B94" s="0" t="s">
        <v>2669</v>
      </c>
      <c r="C94" s="0" t="s">
        <v>2670</v>
      </c>
      <c r="D94" s="0" t="s">
        <v>2683</v>
      </c>
      <c r="E94" s="0" t="s">
        <v>2684</v>
      </c>
      <c r="F94" s="0" t="s">
        <v>2470</v>
      </c>
      <c r="G94" s="0" t="s">
        <v>2685</v>
      </c>
    </row>
    <row customHeight="1" ht="11.25">
      <c r="A95" s="0" t="s">
        <v>16</v>
      </c>
      <c r="B95" s="0" t="s">
        <v>2669</v>
      </c>
      <c r="C95" s="0" t="s">
        <v>2670</v>
      </c>
      <c r="D95" s="0" t="s">
        <v>2686</v>
      </c>
      <c r="E95" s="0" t="s">
        <v>2687</v>
      </c>
      <c r="F95" s="0" t="s">
        <v>2470</v>
      </c>
      <c r="G95" s="0" t="s">
        <v>2688</v>
      </c>
    </row>
    <row customHeight="1" ht="11.25">
      <c r="A96" s="0" t="s">
        <v>16</v>
      </c>
      <c r="B96" s="0" t="s">
        <v>2669</v>
      </c>
      <c r="C96" s="0" t="s">
        <v>2670</v>
      </c>
      <c r="D96" s="0" t="s">
        <v>2689</v>
      </c>
      <c r="E96" s="0" t="s">
        <v>2690</v>
      </c>
      <c r="F96" s="0" t="s">
        <v>2470</v>
      </c>
      <c r="G96" s="0" t="s">
        <v>2691</v>
      </c>
    </row>
    <row customHeight="1" ht="11.25">
      <c r="A97" s="0" t="s">
        <v>16</v>
      </c>
      <c r="B97" s="0" t="s">
        <v>2669</v>
      </c>
      <c r="C97" s="0" t="s">
        <v>2670</v>
      </c>
      <c r="D97" s="0" t="s">
        <v>2692</v>
      </c>
      <c r="E97" s="0" t="s">
        <v>2693</v>
      </c>
      <c r="F97" s="0" t="s">
        <v>2470</v>
      </c>
      <c r="G97" s="0" t="s">
        <v>2694</v>
      </c>
    </row>
    <row customHeight="1" ht="11.25">
      <c r="A98" s="0" t="s">
        <v>16</v>
      </c>
      <c r="B98" s="0" t="s">
        <v>2669</v>
      </c>
      <c r="C98" s="0" t="s">
        <v>2670</v>
      </c>
      <c r="D98" s="0" t="s">
        <v>2695</v>
      </c>
      <c r="E98" s="0" t="s">
        <v>2696</v>
      </c>
      <c r="F98" s="0" t="s">
        <v>2470</v>
      </c>
      <c r="G98" s="0" t="s">
        <v>2697</v>
      </c>
    </row>
    <row customHeight="1" ht="11.25">
      <c r="A99" s="0" t="s">
        <v>16</v>
      </c>
      <c r="B99" s="0" t="s">
        <v>2669</v>
      </c>
      <c r="C99" s="0" t="s">
        <v>2670</v>
      </c>
      <c r="D99" s="0" t="s">
        <v>2698</v>
      </c>
      <c r="E99" s="0" t="s">
        <v>2699</v>
      </c>
      <c r="F99" s="0" t="s">
        <v>2470</v>
      </c>
      <c r="G99" s="0" t="s">
        <v>2700</v>
      </c>
    </row>
    <row customHeight="1" ht="11.25">
      <c r="A100" s="0" t="s">
        <v>16</v>
      </c>
      <c r="B100" s="0" t="s">
        <v>2669</v>
      </c>
      <c r="C100" s="0" t="s">
        <v>2670</v>
      </c>
      <c r="D100" s="0" t="s">
        <v>2701</v>
      </c>
      <c r="E100" s="0" t="s">
        <v>2702</v>
      </c>
      <c r="F100" s="0" t="s">
        <v>2470</v>
      </c>
      <c r="G100" s="0" t="s">
        <v>2703</v>
      </c>
    </row>
    <row customHeight="1" ht="11.25">
      <c r="A101" s="0" t="s">
        <v>16</v>
      </c>
      <c r="B101" s="0" t="s">
        <v>2669</v>
      </c>
      <c r="C101" s="0" t="s">
        <v>2670</v>
      </c>
      <c r="D101" s="0" t="s">
        <v>2669</v>
      </c>
      <c r="E101" s="0" t="s">
        <v>2670</v>
      </c>
      <c r="F101" s="0" t="s">
        <v>2477</v>
      </c>
      <c r="G101" s="0" t="s">
        <v>2704</v>
      </c>
    </row>
    <row customHeight="1" ht="11.25">
      <c r="A102" s="0" t="s">
        <v>16</v>
      </c>
      <c r="B102" s="0" t="s">
        <v>2669</v>
      </c>
      <c r="C102" s="0" t="s">
        <v>2670</v>
      </c>
      <c r="D102" s="0" t="s">
        <v>2705</v>
      </c>
      <c r="E102" s="0" t="s">
        <v>2706</v>
      </c>
      <c r="F102" s="0" t="s">
        <v>2470</v>
      </c>
      <c r="G102" s="0" t="s">
        <v>2707</v>
      </c>
    </row>
    <row customHeight="1" ht="11.25">
      <c r="A103" s="0" t="s">
        <v>16</v>
      </c>
      <c r="B103" s="0" t="s">
        <v>2669</v>
      </c>
      <c r="C103" s="0" t="s">
        <v>2670</v>
      </c>
      <c r="D103" s="0" t="s">
        <v>2708</v>
      </c>
      <c r="E103" s="0" t="s">
        <v>2709</v>
      </c>
      <c r="F103" s="0" t="s">
        <v>2470</v>
      </c>
      <c r="G103" s="0"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E7ECE-8F82-5EBC-1521-EA36081AAC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2732</v>
      </c>
      <c r="B1" s="836" t="s">
        <v>2733</v>
      </c>
      <c r="C1" s="836" t="s">
        <v>1196</v>
      </c>
    </row>
    <row customHeight="1" ht="11.25">
      <c r="A2" s="836">
        <v>4189678</v>
      </c>
      <c r="B2" s="836" t="s">
        <v>2734</v>
      </c>
      <c r="C2" s="836" t="s">
        <v>2735</v>
      </c>
    </row>
    <row customHeight="1" ht="11.25">
      <c r="A3" s="836">
        <v>4190415</v>
      </c>
      <c r="B3" s="836" t="s">
        <v>2736</v>
      </c>
      <c r="C3" s="836" t="s">
        <v>2735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5B68B-3638-754D-7276-960B24CFBE2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2737</v>
      </c>
      <c r="B1" s="164" t="s">
        <v>2738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E585F-DDDF-C158-07AC-58B05D6167F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2739</v>
      </c>
      <c r="B1" s="0" t="b">
        <v>1</v>
      </c>
    </row>
    <row customHeight="1" ht="11.25">
      <c r="A2" s="0" t="s">
        <v>2740</v>
      </c>
      <c r="B2" s="0" t="b">
        <v>0</v>
      </c>
    </row>
    <row customHeight="1" ht="11.25">
      <c r="A3" s="0" t="s">
        <v>2741</v>
      </c>
      <c r="B3" s="0" t="b">
        <v>0</v>
      </c>
    </row>
    <row customHeight="1" ht="11.25">
      <c r="A4" s="0" t="s">
        <v>2742</v>
      </c>
      <c r="B4" s="0" t="b">
        <v>1</v>
      </c>
    </row>
    <row customHeight="1" ht="11.25">
      <c r="A5" s="0" t="s">
        <v>2743</v>
      </c>
      <c r="B5" s="0" t="b">
        <v>0</v>
      </c>
    </row>
    <row customHeight="1" ht="11.25">
      <c r="A6" s="0" t="s">
        <v>2744</v>
      </c>
      <c r="B6" s="0" t="b">
        <v>0</v>
      </c>
    </row>
    <row customHeight="1" ht="11.25">
      <c r="A7" s="0" t="s">
        <v>2745</v>
      </c>
      <c r="B7" s="0" t="b">
        <v>0</v>
      </c>
    </row>
    <row customHeight="1" ht="11.25">
      <c r="A8" s="0" t="s">
        <v>2746</v>
      </c>
      <c r="B8" s="0" t="b">
        <v>0</v>
      </c>
    </row>
    <row customHeight="1" ht="11.25">
      <c r="A9" s="0" t="s">
        <v>2747</v>
      </c>
      <c r="B9" s="0" t="b">
        <v>0</v>
      </c>
    </row>
    <row customHeight="1" ht="11.25">
      <c r="A10" s="0" t="s">
        <v>2748</v>
      </c>
      <c r="B10" s="0" t="b">
        <v>0</v>
      </c>
    </row>
    <row customHeight="1" ht="11.25">
      <c r="A11" s="0" t="s">
        <v>2749</v>
      </c>
      <c r="B11" s="0" t="b">
        <v>0</v>
      </c>
    </row>
    <row customHeight="1" ht="11.25">
      <c r="A12" s="0" t="s">
        <v>2750</v>
      </c>
      <c r="B12" s="0" t="b">
        <v>0</v>
      </c>
    </row>
    <row customHeight="1" ht="11.25">
      <c r="A13" s="0" t="s">
        <v>2751</v>
      </c>
      <c r="B13" s="0" t="b">
        <v>0</v>
      </c>
    </row>
    <row customHeight="1" ht="11.25">
      <c r="A14" s="0" t="s">
        <v>2752</v>
      </c>
      <c r="B14" s="0" t="b">
        <v>1</v>
      </c>
    </row>
    <row customHeight="1" ht="11.25">
      <c r="A15" s="0" t="s">
        <v>2753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7F6E9-9F55-C743-18E4-9437D3F053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44D9E-A7DA-AA76-47F5-995334F3DE8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2754</v>
      </c>
      <c r="B1" s="68" t="s">
        <v>2755</v>
      </c>
    </row>
    <row customHeight="1" ht="11.25">
      <c r="A2" s="65" t="s">
        <v>2756</v>
      </c>
      <c r="B2" s="65" t="s">
        <v>2757</v>
      </c>
    </row>
    <row customHeight="1" ht="11.25">
      <c r="A3" s="65" t="s">
        <v>2758</v>
      </c>
      <c r="B3" s="65" t="s">
        <v>2759</v>
      </c>
    </row>
    <row customHeight="1" ht="11.25">
      <c r="A4" s="65" t="s">
        <v>2760</v>
      </c>
      <c r="B4" s="65" t="s">
        <v>2761</v>
      </c>
    </row>
    <row customHeight="1" ht="11.25">
      <c r="A5" s="65" t="s">
        <v>2762</v>
      </c>
      <c r="B5" s="65" t="s">
        <v>2763</v>
      </c>
    </row>
    <row customHeight="1" ht="11.25">
      <c r="A6" s="65" t="s">
        <v>2764</v>
      </c>
      <c r="B6" s="65" t="s">
        <v>2765</v>
      </c>
    </row>
    <row customHeight="1" ht="11.25">
      <c r="A7" s="65" t="s">
        <v>2766</v>
      </c>
      <c r="B7" s="65" t="s">
        <v>2767</v>
      </c>
    </row>
    <row customHeight="1" ht="11.25">
      <c r="A8" s="65" t="s">
        <v>2768</v>
      </c>
      <c r="B8" s="65" t="s">
        <v>2769</v>
      </c>
    </row>
    <row customHeight="1" ht="11.25">
      <c r="A9" s="65" t="s">
        <v>2770</v>
      </c>
      <c r="B9" s="65" t="s">
        <v>2771</v>
      </c>
    </row>
    <row customHeight="1" ht="11.25">
      <c r="A10" s="65" t="s">
        <v>2772</v>
      </c>
      <c r="B10" s="65" t="s">
        <v>2773</v>
      </c>
    </row>
    <row customHeight="1" ht="11.25">
      <c r="A11" s="65" t="s">
        <v>2774</v>
      </c>
      <c r="B11" s="65" t="s">
        <v>2775</v>
      </c>
    </row>
    <row customHeight="1" ht="11.25">
      <c r="A12" s="65" t="s">
        <v>2776</v>
      </c>
      <c r="B12" s="65" t="s">
        <v>2777</v>
      </c>
    </row>
    <row customHeight="1" ht="11.25">
      <c r="A13" s="65" t="s">
        <v>2778</v>
      </c>
      <c r="B13" s="65" t="s">
        <v>2779</v>
      </c>
    </row>
    <row customHeight="1" ht="11.25">
      <c r="A14" s="65" t="s">
        <v>2780</v>
      </c>
      <c r="B14" s="65" t="s">
        <v>2781</v>
      </c>
    </row>
    <row customHeight="1" ht="11.25">
      <c r="A15" s="65" t="s">
        <v>2782</v>
      </c>
      <c r="B15" s="65" t="s">
        <v>2783</v>
      </c>
    </row>
    <row customHeight="1" ht="11.25">
      <c r="A16" s="65" t="s">
        <v>2784</v>
      </c>
      <c r="B16" s="65" t="s">
        <v>2785</v>
      </c>
    </row>
    <row customHeight="1" ht="11.25">
      <c r="A17" s="65" t="s">
        <v>2786</v>
      </c>
      <c r="B17" s="65" t="s">
        <v>2787</v>
      </c>
    </row>
    <row customHeight="1" ht="11.25">
      <c r="A18" s="65" t="s">
        <v>2788</v>
      </c>
      <c r="B18" s="65" t="s">
        <v>2789</v>
      </c>
    </row>
    <row customHeight="1" ht="11.25">
      <c r="A19" s="65" t="s">
        <v>2790</v>
      </c>
      <c r="B19" s="65" t="s">
        <v>2791</v>
      </c>
    </row>
    <row customHeight="1" ht="11.25">
      <c r="A20" s="65" t="s">
        <v>2792</v>
      </c>
      <c r="B20" s="65" t="s">
        <v>2793</v>
      </c>
    </row>
    <row customHeight="1" ht="11.25">
      <c r="A21" s="65" t="s">
        <v>2794</v>
      </c>
      <c r="B21" s="65" t="s">
        <v>2795</v>
      </c>
    </row>
    <row customHeight="1" ht="11.25">
      <c r="A22" s="65" t="s">
        <v>2796</v>
      </c>
      <c r="B22" s="65" t="s">
        <v>2797</v>
      </c>
    </row>
    <row customHeight="1" ht="11.25">
      <c r="A23" s="65" t="s">
        <v>2798</v>
      </c>
      <c r="B23" s="65" t="s">
        <v>2799</v>
      </c>
    </row>
    <row customHeight="1" ht="11.25">
      <c r="A24" s="65" t="s">
        <v>2800</v>
      </c>
      <c r="B24" s="65" t="s">
        <v>2801</v>
      </c>
    </row>
    <row customHeight="1" ht="11.25">
      <c r="A25" s="65" t="s">
        <v>2802</v>
      </c>
      <c r="B25" s="65" t="s">
        <v>2803</v>
      </c>
    </row>
    <row customHeight="1" ht="11.25">
      <c r="A26" s="65" t="s">
        <v>2804</v>
      </c>
      <c r="B26" s="65" t="s">
        <v>2805</v>
      </c>
    </row>
    <row customHeight="1" ht="11.25">
      <c r="A27" s="65" t="s">
        <v>2806</v>
      </c>
      <c r="B27" s="65" t="s">
        <v>2807</v>
      </c>
    </row>
    <row customHeight="1" ht="11.25">
      <c r="A28" s="65" t="s">
        <v>2808</v>
      </c>
      <c r="B28" s="65" t="s">
        <v>2809</v>
      </c>
    </row>
    <row customHeight="1" ht="11.25">
      <c r="A29" s="65" t="s">
        <v>2810</v>
      </c>
      <c r="B29" s="65" t="s">
        <v>2811</v>
      </c>
    </row>
    <row customHeight="1" ht="11.25">
      <c r="A30" s="65" t="s">
        <v>2812</v>
      </c>
      <c r="B30" s="65" t="s">
        <v>2813</v>
      </c>
    </row>
    <row customHeight="1" ht="11.25">
      <c r="A31" s="65" t="s">
        <v>2814</v>
      </c>
      <c r="B31" s="65" t="s">
        <v>2815</v>
      </c>
    </row>
    <row customHeight="1" ht="11.25">
      <c r="A32" s="65" t="s">
        <v>2816</v>
      </c>
      <c r="B32" s="65" t="s">
        <v>2817</v>
      </c>
    </row>
    <row customHeight="1" ht="11.25">
      <c r="A33" s="65" t="s">
        <v>2818</v>
      </c>
      <c r="B33" s="65" t="s">
        <v>2819</v>
      </c>
    </row>
    <row customHeight="1" ht="11.25">
      <c r="A34" s="65" t="s">
        <v>2820</v>
      </c>
      <c r="B34" s="65" t="s">
        <v>2821</v>
      </c>
    </row>
    <row customHeight="1" ht="11.25">
      <c r="A35" s="65" t="s">
        <v>2822</v>
      </c>
      <c r="B35" s="65" t="s">
        <v>2823</v>
      </c>
    </row>
    <row customHeight="1" ht="11.25">
      <c r="A36" s="65" t="s">
        <v>2824</v>
      </c>
      <c r="B36" s="65" t="s">
        <v>2825</v>
      </c>
    </row>
    <row customHeight="1" ht="11.25">
      <c r="A37" s="65" t="s">
        <v>2826</v>
      </c>
      <c r="B37" s="65" t="s">
        <v>2827</v>
      </c>
    </row>
    <row customHeight="1" ht="11.25">
      <c r="A38" s="65" t="s">
        <v>2828</v>
      </c>
      <c r="B38" s="65" t="s">
        <v>2829</v>
      </c>
    </row>
    <row customHeight="1" ht="11.25">
      <c r="A39" s="65" t="s">
        <v>2830</v>
      </c>
      <c r="B39" s="65" t="s">
        <v>2831</v>
      </c>
    </row>
    <row customHeight="1" ht="11.25">
      <c r="A40" s="65" t="s">
        <v>2832</v>
      </c>
      <c r="B40" s="65" t="s">
        <v>2833</v>
      </c>
    </row>
    <row customHeight="1" ht="11.25">
      <c r="A41" s="65" t="s">
        <v>2834</v>
      </c>
      <c r="B41" s="65" t="s">
        <v>2835</v>
      </c>
    </row>
    <row customHeight="1" ht="11.25">
      <c r="A42" s="65" t="s">
        <v>2836</v>
      </c>
      <c r="B42" s="65" t="s">
        <v>2837</v>
      </c>
    </row>
    <row customHeight="1" ht="11.25">
      <c r="A43" s="65" t="s">
        <v>2838</v>
      </c>
      <c r="B43" s="65" t="s">
        <v>2839</v>
      </c>
    </row>
    <row customHeight="1" ht="11.25">
      <c r="A44" s="65" t="s">
        <v>2840</v>
      </c>
      <c r="B44" s="65" t="s">
        <v>2841</v>
      </c>
    </row>
    <row customHeight="1" ht="11.25">
      <c r="A45" s="65" t="s">
        <v>2842</v>
      </c>
      <c r="B45" s="65" t="s">
        <v>2843</v>
      </c>
    </row>
    <row customHeight="1" ht="11.25">
      <c r="A46" s="65" t="s">
        <v>2844</v>
      </c>
      <c r="B46" s="65" t="s">
        <v>2845</v>
      </c>
    </row>
    <row customHeight="1" ht="11.25">
      <c r="A47" s="65" t="s">
        <v>2846</v>
      </c>
      <c r="B47" s="65" t="s">
        <v>2847</v>
      </c>
    </row>
    <row customHeight="1" ht="11.25">
      <c r="A48" s="65" t="s">
        <v>2848</v>
      </c>
      <c r="B48" s="65" t="s">
        <v>2849</v>
      </c>
    </row>
    <row customHeight="1" ht="11.25">
      <c r="A49" s="65" t="s">
        <v>2850</v>
      </c>
      <c r="B49" s="65" t="s">
        <v>2851</v>
      </c>
    </row>
    <row customHeight="1" ht="11.25">
      <c r="A50" s="65" t="s">
        <v>2852</v>
      </c>
      <c r="B50" s="65" t="s">
        <v>2853</v>
      </c>
    </row>
    <row customHeight="1" ht="11.25">
      <c r="A51" s="65" t="s">
        <v>2854</v>
      </c>
      <c r="B51" s="65" t="s">
        <v>2855</v>
      </c>
    </row>
    <row customHeight="1" ht="11.25">
      <c r="A52" s="65" t="s">
        <v>2856</v>
      </c>
      <c r="B52" s="65" t="s">
        <v>2857</v>
      </c>
    </row>
    <row customHeight="1" ht="11.25">
      <c r="A53" s="65" t="s">
        <v>2858</v>
      </c>
      <c r="B53" s="65" t="s">
        <v>2859</v>
      </c>
    </row>
    <row customHeight="1" ht="11.25">
      <c r="A54" s="65" t="s">
        <v>2860</v>
      </c>
      <c r="B54" s="65" t="s">
        <v>2861</v>
      </c>
    </row>
    <row customHeight="1" ht="11.25">
      <c r="A55" s="65" t="s">
        <v>2862</v>
      </c>
      <c r="B55" s="65" t="s">
        <v>2863</v>
      </c>
    </row>
    <row customHeight="1" ht="11.25">
      <c r="A56" s="65" t="s">
        <v>2864</v>
      </c>
      <c r="B56" s="65" t="s">
        <v>2865</v>
      </c>
    </row>
    <row customHeight="1" ht="11.25">
      <c r="A57" s="65" t="s">
        <v>2866</v>
      </c>
      <c r="B57" s="65" t="s">
        <v>2867</v>
      </c>
    </row>
    <row customHeight="1" ht="11.25">
      <c r="A58" s="65" t="s">
        <v>2868</v>
      </c>
      <c r="B58" s="65" t="s">
        <v>2869</v>
      </c>
    </row>
    <row customHeight="1" ht="11.25">
      <c r="A59" s="65" t="s">
        <v>2870</v>
      </c>
      <c r="B59" s="65" t="s">
        <v>2871</v>
      </c>
    </row>
    <row customHeight="1" ht="11.25">
      <c r="A60" s="65" t="s">
        <v>2872</v>
      </c>
      <c r="B60" s="65" t="s">
        <v>2873</v>
      </c>
    </row>
    <row customHeight="1" ht="11.25">
      <c r="A61" s="65"/>
      <c r="B61" s="65" t="s">
        <v>2874</v>
      </c>
    </row>
    <row customHeight="1" ht="11.25">
      <c r="A62" s="65"/>
      <c r="B62" s="65" t="s">
        <v>2875</v>
      </c>
    </row>
    <row customHeight="1" ht="11.25">
      <c r="A63" s="65"/>
      <c r="B63" s="65" t="s">
        <v>2876</v>
      </c>
    </row>
    <row customHeight="1" ht="11.25">
      <c r="A64" s="65"/>
      <c r="B64" s="65" t="s">
        <v>2877</v>
      </c>
    </row>
    <row customHeight="1" ht="11.25">
      <c r="A65" s="65"/>
      <c r="B65" s="65" t="s">
        <v>2878</v>
      </c>
    </row>
    <row customHeight="1" ht="11.25">
      <c r="A66" s="65"/>
      <c r="B66" s="65" t="s">
        <v>2879</v>
      </c>
    </row>
    <row customHeight="1" ht="11.25">
      <c r="A67" s="65"/>
      <c r="B67" s="65" t="s">
        <v>2880</v>
      </c>
    </row>
    <row customHeight="1" ht="11.25">
      <c r="A68" s="65"/>
      <c r="B68" s="65" t="s">
        <v>2881</v>
      </c>
    </row>
    <row customHeight="1" ht="11.25">
      <c r="A69" s="65"/>
      <c r="B69" s="65" t="s">
        <v>2882</v>
      </c>
    </row>
    <row customHeight="1" ht="11.25">
      <c r="A70" s="65"/>
      <c r="B70" s="65" t="s">
        <v>2883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DDB9D-D571-4484-EDD7-F21F9CF5C5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2884</v>
      </c>
    </row>
    <row customHeight="1" ht="90">
      <c r="B2" s="95" t="s">
        <v>2885</v>
      </c>
    </row>
    <row customHeight="1" ht="67.5">
      <c r="B3" s="95" t="s">
        <v>2886</v>
      </c>
    </row>
    <row customHeight="1" ht="33.75">
      <c r="B4" s="95" t="s">
        <v>2887</v>
      </c>
    </row>
    <row customHeight="1" ht="11.25">
      <c r="B5" s="95" t="s">
        <v>2888</v>
      </c>
    </row>
    <row customHeight="1" ht="22.5">
      <c r="B6" s="95" t="s">
        <v>2889</v>
      </c>
    </row>
    <row customHeight="1" ht="22.5">
      <c r="B7" s="95" t="s">
        <v>2890</v>
      </c>
    </row>
    <row customHeight="1" ht="22.5">
      <c r="B8" s="95" t="s">
        <v>2891</v>
      </c>
    </row>
    <row customHeight="1" ht="22.5">
      <c r="B9" s="95" t="s">
        <v>2892</v>
      </c>
    </row>
    <row customHeight="1" ht="56.25">
      <c r="B10" s="95" t="s">
        <v>2893</v>
      </c>
    </row>
    <row customHeight="1" ht="12.75">
      <c r="B11" s="160" t="s">
        <v>2894</v>
      </c>
    </row>
    <row customHeight="1" ht="11.25">
      <c r="B12" s="94" t="s">
        <v>2895</v>
      </c>
    </row>
    <row customHeight="1" ht="22.5">
      <c r="B13" s="95" t="s">
        <v>2896</v>
      </c>
    </row>
    <row customHeight="1" ht="67.5">
      <c r="B14" s="95" t="s">
        <v>2897</v>
      </c>
    </row>
    <row customHeight="1" ht="22.5">
      <c r="B15" s="95" t="s">
        <v>2898</v>
      </c>
    </row>
    <row customHeight="1" ht="11.25">
      <c r="B16" s="94" t="s">
        <v>2899</v>
      </c>
      <c r="D16" s="101"/>
    </row>
    <row customHeight="1" ht="33.75">
      <c r="B17" s="95" t="s">
        <v>2900</v>
      </c>
    </row>
    <row customHeight="1" ht="33.75">
      <c r="B18" s="95" t="s">
        <v>2901</v>
      </c>
    </row>
    <row customHeight="1" ht="11.25">
      <c r="B19" s="95" t="s">
        <v>2902</v>
      </c>
    </row>
    <row customHeight="1" ht="33.75">
      <c r="B20" s="95" t="s">
        <v>2903</v>
      </c>
    </row>
    <row customHeight="1" ht="11.25">
      <c r="B21" s="94" t="s">
        <v>2904</v>
      </c>
    </row>
    <row customHeight="1" ht="11.25">
      <c r="B22" s="95" t="s">
        <v>2905</v>
      </c>
    </row>
    <row r="24" customHeight="1" ht="22.5">
      <c r="B24" s="162" t="s">
        <v>2906</v>
      </c>
    </row>
    <row r="26" customHeight="1" ht="11.25">
      <c r="B26" s="94" t="s">
        <v>2907</v>
      </c>
    </row>
    <row customHeight="1" ht="22.5">
      <c r="B27" s="161" t="s">
        <v>405</v>
      </c>
    </row>
    <row customHeight="1" ht="56.25">
      <c r="B28" s="161" t="s">
        <v>2908</v>
      </c>
    </row>
    <row customHeight="1" ht="11.25">
      <c r="B29" s="211" t="s">
        <v>2909</v>
      </c>
    </row>
    <row customHeight="1" ht="22.5">
      <c r="B30" s="161" t="s">
        <v>2910</v>
      </c>
    </row>
    <row r="32" customHeight="1" ht="11.25">
      <c r="A32" s="189"/>
      <c r="B32" s="190" t="s">
        <v>2911</v>
      </c>
    </row>
    <row customHeight="1" ht="14.25">
      <c r="A33" s="191">
        <v>1</v>
      </c>
      <c r="B33" s="192" t="s">
        <v>2912</v>
      </c>
    </row>
    <row customHeight="1" ht="14.25">
      <c r="A34" s="191">
        <v>2</v>
      </c>
      <c r="B34" s="192" t="s">
        <v>2913</v>
      </c>
    </row>
    <row customHeight="1" ht="11.25">
      <c r="B35" s="190" t="s">
        <v>2914</v>
      </c>
    </row>
    <row customHeight="1" ht="11.25">
      <c r="B36" s="192" t="s">
        <v>2915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1E93B-51DC-CD93-495D-E29150017F5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98</v>
      </c>
      <c r="E2" s="2236"/>
      <c r="F2" s="1626"/>
      <c r="G2" s="1621" t="s">
        <v>98</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87</v>
      </c>
      <c r="E11" s="2224" t="s">
        <v>104</v>
      </c>
      <c r="F11" s="2193" t="s">
        <v>87</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98</v>
      </c>
      <c r="E14" s="2236"/>
      <c r="F14" s="1618"/>
      <c r="G14" s="1617" t="s">
        <v>98</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119</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D422B-3E54-2B4F-1402-535BD66E43A1}" mc:Ignorable="x14ac xr xr2 xr3">
  <sheetPr>
    <tabColor rgb="FF000001"/>
  </sheetPr>
  <dimension ref="A1:T200"/>
  <sheetViews>
    <sheetView topLeftCell="A1" workbookViewId="0">
      <selection activeCell="E39" sqref="E39"/>
    </sheetView>
  </sheetViews>
  <sheetFormatPr defaultColWidth="8.8515625" customHeight="1" defaultRowHeight="15"/>
  <sheetData/>
  <sheetProtection sort="0" autoFilter="0" insertRows="0" deleteRows="0" deleteColumns="0"/>
  <pageSetup pageOrder="overThenDown"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