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<sst xmlns="http://schemas.openxmlformats.org/spreadsheetml/2006/main" count="10944" uniqueCount="2911">
  <si>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</si>
  <si>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</si>
  <si>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</si>
  <si>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</si>
  <si>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</si>
  <si>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</si>
  <si>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</si>
  <si>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</si>
  <si>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</si>
  <si>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</si>
  <si>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</si>
  <si>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</si>
  <si>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</si>
  <si>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</si>
  <si>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</si>
  <si>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</si>
  <si>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</si>
  <si>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</si>
  <si>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</si>
  <si>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</si>
  <si>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</si>
  <si>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</si>
  <si>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</si>
  <si>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</si>
  <si>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</si>
  <si>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</si>
  <si>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</si>
  <si>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</si>
  <si>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</si>
  <si>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</si>
  <si>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</si>
  <si>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</si>
  <si>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</si>
  <si>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</si>
  <si>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</si>
  <si>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</si>
  <si>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</si>
  <si>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</si>
  <si>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</si>
  <si>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</si>
  <si>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</si>
  <si>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</si>
  <si>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</si>
  <si>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</si>
  <si>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</si>
  <si>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</si>
  <si>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</si>
  <si>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</si>
  <si>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</si>
  <si>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</si>
  <si>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</si>
  <si>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</si>
  <si>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</si>
  <si>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</si>
  <si>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</si>
  <si>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</si>
  <si>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</si>
  <si>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</si>
  <si>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</si>
  <si>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</si>
  <si>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</si>
  <si>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</si>
  <si>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</si>
  <si>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</si>
  <si>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</si>
  <si>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</si>
  <si>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</si>
  <si>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</si>
  <si>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</si>
  <si>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</si>
  <si>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</si>
  <si>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</si>
  <si>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</si>
  <si>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Славинская Елена Александровна</t>
  </si>
  <si>
    <t>Должность</t>
  </si>
  <si>
    <t>начальник отдела ПЭС</t>
  </si>
  <si>
    <t>Контактный телефон</t>
  </si>
  <si>
    <t>(38822) 44706</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</si>
  <si>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</si>
  <si>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</si>
  <si>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</si>
  <si>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</si>
  <si>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</si>
  <si>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</si>
  <si>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</si>
  <si>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</si>
  <si>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</si>
  <si>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</si>
  <si>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</si>
  <si>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</si>
  <si>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</si>
  <si>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</si>
  <si>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</si>
  <si>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</si>
  <si>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</si>
  <si>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</si>
  <si>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</si>
  <si>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</si>
  <si>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</si>
  <si>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</si>
  <si>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</si>
  <si>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</si>
  <si>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</si>
  <si>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</si>
  <si>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</si>
  <si>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</si>
  <si>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</si>
  <si>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</si>
  <si>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</si>
  <si>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</si>
  <si>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</si>
  <si>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</si>
  <si>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</si>
  <si>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</si>
  <si>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</si>
  <si>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</si>
  <si>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</si>
  <si>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</si>
  <si>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</si>
  <si>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</si>
  <si>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</si>
  <si>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</si>
  <si>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</si>
  <si>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</si>
  <si>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</si>
  <si>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</si>
  <si>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</si>
  <si>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</si>
  <si>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</si>
  <si>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</si>
  <si>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</si>
  <si>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</si>
  <si>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</si>
  <si>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</si>
  <si>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</si>
  <si>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</si>
  <si>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</si>
  <si>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</si>
  <si>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</si>
  <si>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</si>
  <si>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</si>
  <si>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</si>
  <si>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</si>
  <si>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</si>
  <si>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</si>
  <si>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</si>
  <si>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</si>
  <si>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</si>
  <si>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</si>
  <si>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</si>
  <si>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</si>
  <si>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</si>
  <si>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</si>
  <si>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</si>
  <si>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</si>
  <si>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</si>
  <si>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</si>
  <si>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</si>
  <si>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</si>
  <si>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</si>
  <si>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</si>
  <si>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</si>
  <si>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</si>
  <si>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</si>
  <si>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</si>
  <si>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</si>
  <si>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</si>
  <si>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</si>
  <si>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</si>
  <si>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</si>
  <si>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</si>
  <si>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</si>
  <si>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</si>
  <si>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</si>
  <si>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</si>
  <si>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</si>
  <si>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</si>
  <si>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</si>
  <si>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</si>
  <si>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</si>
  <si>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</si>
  <si>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</si>
  <si>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</si>
  <si>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</si>
  <si>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</si>
  <si>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</si>
  <si>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</si>
  <si>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</si>
  <si>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</si>
  <si>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</si>
  <si>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</si>
  <si>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</si>
  <si>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</si>
  <si>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</si>
  <si>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</si>
  <si>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</si>
  <si>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</si>
  <si>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</si>
  <si>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</si>
  <si>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</si>
  <si>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</si>
  <si>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</si>
  <si>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</si>
  <si>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</si>
  <si>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</si>
  <si>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</si>
  <si>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</si>
  <si>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</si>
  <si>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</si>
  <si>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</si>
  <si>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</si>
  <si>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</si>
  <si>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</si>
  <si>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</si>
  <si>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</si>
  <si>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</si>
  <si>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</si>
  <si>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</si>
  <si>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</si>
  <si>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</si>
  <si>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</si>
  <si>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</si>
  <si>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</si>
  <si>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</si>
  <si>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</si>
  <si>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</si>
  <si>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</si>
  <si>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</si>
  <si>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</si>
  <si>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</si>
  <si>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</si>
  <si>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</si>
  <si>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</si>
  <si>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</si>
  <si>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</si>
  <si>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</si>
  <si>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</si>
  <si>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</si>
  <si>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</si>
  <si>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</si>
  <si>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</si>
  <si>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</si>
  <si>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</si>
  <si>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</si>
  <si>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</si>
  <si>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</si>
  <si>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</si>
  <si>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</si>
  <si>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</si>
  <si>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</si>
  <si>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</si>
  <si>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</si>
  <si>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</si>
  <si>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</si>
  <si>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</si>
  <si>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</si>
  <si>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</si>
  <si>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</si>
  <si>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</si>
  <si>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</si>
  <si>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</si>
  <si>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</si>
  <si>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</si>
  <si>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</si>
  <si>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</si>
  <si>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</si>
  <si>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</si>
  <si>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</si>
  <si>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</si>
  <si>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</si>
  <si>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</si>
  <si>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</si>
  <si>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</si>
  <si>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</si>
  <si>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</si>
  <si>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</si>
  <si>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</si>
  <si>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</si>
  <si>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</si>
  <si>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</si>
  <si>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</si>
  <si>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</si>
  <si>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</si>
  <si>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</si>
  <si>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</si>
  <si>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</si>
  <si>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</si>
  <si>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</si>
  <si>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</si>
  <si>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</si>
  <si>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</si>
  <si>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</si>
  <si>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</si>
  <si>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</si>
  <si>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</si>
  <si>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</si>
  <si>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</si>
  <si>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</si>
  <si>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</si>
  <si>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</si>
  <si>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</si>
  <si>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</si>
  <si>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</si>
  <si>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</si>
  <si>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</si>
  <si>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</si>
  <si>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</si>
  <si>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</si>
  <si>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</si>
  <si>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</si>
  <si>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</si>
  <si>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</si>
  <si>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</si>
  <si>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</si>
  <si>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</si>
  <si>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</si>
  <si>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</si>
  <si>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</si>
  <si>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</si>
  <si>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</si>
  <si>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</si>
  <si>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</si>
  <si>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</si>
  <si>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</si>
  <si>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</si>
  <si>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</si>
  <si>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</si>
  <si>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</si>
  <si>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</si>
  <si>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</si>
  <si>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</si>
  <si>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</si>
  <si>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</si>
  <si>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</si>
  <si>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</si>
  <si>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</si>
  <si>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</si>
  <si>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</si>
  <si>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</si>
  <si>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</si>
  <si>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</si>
  <si>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</si>
  <si>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</si>
  <si>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</si>
  <si>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</si>
  <si>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</si>
  <si>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</si>
  <si>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</si>
  <si>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</si>
  <si>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</si>
  <si>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</si>
  <si>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</si>
  <si>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</si>
  <si>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</si>
  <si>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</si>
  <si>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</si>
  <si>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</si>
  <si>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</si>
  <si>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</si>
  <si>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</si>
  <si>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</si>
  <si>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</si>
  <si>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</si>
  <si>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</si>
  <si>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</si>
  <si>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</si>
  <si>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</si>
  <si>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</si>
  <si>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</si>
  <si>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</si>
  <si>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</si>
  <si>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</si>
  <si>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</si>
  <si>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</si>
  <si>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</si>
  <si>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</si>
  <si>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</si>
  <si>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</si>
  <si>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</si>
  <si>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</si>
  <si>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</si>
  <si>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</si>
  <si>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</si>
  <si>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</si>
  <si>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</si>
  <si>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</si>
  <si>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</si>
  <si>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</si>
  <si>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</si>
  <si>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</si>
  <si>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</si>
  <si>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</si>
  <si>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</si>
  <si>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</si>
  <si>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</si>
  <si>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</si>
  <si>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</si>
  <si>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</si>
  <si>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</si>
  <si>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</si>
  <si>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</si>
  <si>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</si>
  <si>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</si>
  <si>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</si>
  <si>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</si>
  <si>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</si>
  <si>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</si>
  <si>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</si>
  <si>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</si>
  <si>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</si>
  <si>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</si>
  <si>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</si>
  <si>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</si>
  <si>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</si>
  <si>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</si>
  <si>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</si>
  <si>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</si>
  <si>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</si>
  <si>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</si>
  <si>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</si>
  <si>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</si>
  <si>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</si>
  <si>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</si>
  <si>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</si>
  <si>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</si>
  <si>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</si>
  <si>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</si>
  <si>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</si>
  <si>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</si>
  <si>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</si>
  <si>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</si>
  <si>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</si>
  <si>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</si>
  <si>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</si>
  <si>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</si>
  <si>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</si>
  <si>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</si>
  <si>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</si>
  <si>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</si>
  <si>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</si>
  <si>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</si>
  <si>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</si>
  <si>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</si>
  <si>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</si>
  <si>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</si>
  <si>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</si>
  <si>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</si>
  <si>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</si>
  <si>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</si>
  <si>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</si>
  <si>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</si>
  <si>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</si>
  <si>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</si>
  <si>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</si>
  <si>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</si>
  <si>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</si>
  <si>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</si>
  <si>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</si>
  <si>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</si>
  <si>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</si>
  <si>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</si>
  <si>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</si>
  <si>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</si>
  <si>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</si>
  <si>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</si>
  <si>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</si>
  <si>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</si>
  <si>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</si>
  <si>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</si>
  <si>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</si>
  <si>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</si>
  <si>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</si>
  <si>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</si>
  <si>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</si>
  <si>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</si>
  <si>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</si>
  <si>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</si>
  <si>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</si>
  <si>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</si>
  <si>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</si>
  <si>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</si>
  <si>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</si>
  <si>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</si>
  <si>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</si>
  <si>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</si>
  <si>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</si>
  <si>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</si>
  <si>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</si>
  <si>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</si>
  <si>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</si>
  <si>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</si>
  <si>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</si>
  <si>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</si>
  <si>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</si>
  <si>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</si>
  <si>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</si>
  <si>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</si>
  <si>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</si>
  <si>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</si>
  <si>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</si>
  <si>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</si>
  <si>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</si>
  <si>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</si>
  <si>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</si>
  <si>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</si>
  <si>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</si>
  <si>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</si>
  <si>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</si>
  <si>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</si>
  <si>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</si>
  <si>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</si>
  <si>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</si>
  <si>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</si>
  <si>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</si>
  <si>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</si>
  <si>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</si>
  <si>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</si>
  <si>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</si>
  <si>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</si>
  <si>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</si>
  <si>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</si>
  <si>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</si>
  <si>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</si>
  <si>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</si>
  <si>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</si>
  <si>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</si>
  <si>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</si>
  <si>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</si>
  <si>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</si>
  <si>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</si>
  <si>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</si>
  <si>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</si>
  <si>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</si>
  <si>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</si>
  <si>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</si>
  <si>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</si>
  <si>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</si>
  <si>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</si>
  <si>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</si>
  <si>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</si>
  <si>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</si>
  <si>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</si>
  <si>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</si>
  <si>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</si>
  <si>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</si>
  <si>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</si>
  <si>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</si>
  <si>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</si>
  <si>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</si>
  <si>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</si>
  <si>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</si>
  <si>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</si>
  <si>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</si>
  <si>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</si>
  <si>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</si>
  <si>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</si>
  <si>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</si>
  <si>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</si>
  <si>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</si>
  <si>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</si>
  <si>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</si>
  <si>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</si>
  <si>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</si>
  <si>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</si>
  <si>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</si>
  <si>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</si>
  <si>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</si>
  <si>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</si>
  <si>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</si>
  <si>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</si>
  <si>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</si>
  <si>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</si>
  <si>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</si>
  <si>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</si>
  <si>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</si>
  <si>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</si>
  <si>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</si>
  <si>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</si>
  <si>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</si>
  <si>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</si>
  <si>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</si>
  <si>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</si>
  <si>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</si>
  <si>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</si>
  <si>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</si>
  <si>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</si>
  <si>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</si>
  <si>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</si>
  <si>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</si>
  <si>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</si>
  <si>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</si>
  <si>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</si>
  <si>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</si>
  <si>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</si>
  <si>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</si>
  <si>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</si>
  <si>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</si>
  <si>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</si>
  <si>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</si>
  <si>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</si>
  <si>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</si>
  <si>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</si>
  <si>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</si>
  <si>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</si>
  <si>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</si>
  <si>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</si>
  <si>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</si>
  <si>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</si>
  <si>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</si>
  <si>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</si>
  <si>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</si>
  <si>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</si>
  <si>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</si>
  <si>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</si>
  <si>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</si>
  <si>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</si>
  <si>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</si>
  <si>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</si>
  <si>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</si>
  <si>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</si>
  <si>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</si>
  <si>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</si>
  <si>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</si>
  <si>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</si>
  <si>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</si>
  <si>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</si>
  <si>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</si>
  <si>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</si>
  <si>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</si>
  <si>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</si>
  <si>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</si>
  <si>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</si>
  <si>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</si>
  <si>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</si>
  <si>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</si>
  <si>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</si>
  <si>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</si>
  <si>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</si>
  <si>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</si>
  <si>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</si>
  <si>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</si>
  <si>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</si>
  <si>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</si>
  <si>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</si>
  <si>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</si>
  <si>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</si>
  <si>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</si>
  <si>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</si>
  <si>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</si>
  <si>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</si>
  <si>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</si>
  <si>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</si>
  <si>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</si>
  <si>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</si>
  <si>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</si>
  <si>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</si>
  <si>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</si>
  <si>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</si>
  <si>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</si>
  <si>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</si>
  <si>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</si>
  <si>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</si>
  <si>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</si>
  <si>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</si>
  <si>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</si>
  <si>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</si>
  <si>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</si>
  <si>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</si>
  <si>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</si>
  <si>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</si>
  <si>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</si>
  <si>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</si>
  <si>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</si>
  <si>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</si>
  <si>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</si>
  <si>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</si>
  <si>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</si>
  <si>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</si>
  <si>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</si>
  <si>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</si>
  <si>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</si>
  <si>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</si>
  <si>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</si>
  <si>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</si>
  <si>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</si>
  <si>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</si>
  <si>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</si>
  <si>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</si>
  <si>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</si>
  <si>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</si>
  <si>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</si>
  <si>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</si>
  <si>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</si>
  <si>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</si>
  <si>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</si>
  <si>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</si>
  <si>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</si>
  <si>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</si>
  <si>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</si>
  <si>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</si>
  <si>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</si>
  <si>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</si>
  <si>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</si>
  <si>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</si>
  <si>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</si>
  <si>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</si>
  <si>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</si>
  <si>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</si>
  <si>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</si>
  <si>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</si>
  <si>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</si>
  <si>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</si>
  <si>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</si>
  <si>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</si>
  <si>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</si>
  <si>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</si>
  <si>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</si>
  <si>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</si>
  <si>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</si>
  <si>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</si>
  <si>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</si>
  <si>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</si>
  <si>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</si>
  <si>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</si>
  <si>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</si>
  <si>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</si>
  <si>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</si>
  <si>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</si>
  <si>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</si>
  <si>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</si>
  <si>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</si>
  <si>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</si>
  <si>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</si>
  <si>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</si>
  <si>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</si>
  <si>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</si>
  <si>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</si>
  <si>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</si>
  <si>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</si>
  <si>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</si>
  <si>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</si>
  <si>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</si>
  <si>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</si>
  <si>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</si>
  <si>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</si>
  <si>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</si>
  <si>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</si>
  <si>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</si>
  <si>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</si>
  <si>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</si>
  <si>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</si>
  <si>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</si>
  <si>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</si>
  <si>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</si>
  <si>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</si>
  <si>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</si>
  <si>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</si>
  <si>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</si>
  <si>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</si>
  <si>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</si>
  <si>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</si>
  <si>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</si>
  <si>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</si>
  <si>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</si>
  <si>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</si>
  <si>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</si>
  <si>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</si>
  <si>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</si>
  <si>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</si>
  <si>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</si>
  <si>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</si>
  <si>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</si>
  <si>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</si>
  <si>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</si>
  <si>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</si>
  <si>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</si>
  <si>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</si>
  <si>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</si>
  <si>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</si>
  <si>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</si>
  <si>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</si>
  <si>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</si>
  <si>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</si>
  <si>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</si>
  <si>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</si>
  <si>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</si>
  <si>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</si>
  <si>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</si>
  <si>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</si>
  <si>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</si>
  <si>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</si>
  <si>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</si>
  <si>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</si>
  <si>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</si>
  <si>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</si>
  <si>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</si>
  <si>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</si>
  <si>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</si>
  <si>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</si>
  <si>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</si>
  <si>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</si>
  <si>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</si>
  <si>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</si>
  <si>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</si>
  <si>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</si>
  <si>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</si>
  <si>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</si>
  <si>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</si>
  <si>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</si>
  <si>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</si>
  <si>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</si>
  <si>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</si>
  <si>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</si>
  <si>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</si>
  <si>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</si>
  <si>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</si>
  <si>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</si>
  <si>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</si>
  <si>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</si>
  <si>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</si>
  <si>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</si>
  <si>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</si>
  <si>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</si>
  <si>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</si>
  <si>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</si>
  <si>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</si>
  <si>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</si>
  <si>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</si>
  <si>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</si>
  <si>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</si>
  <si>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</si>
  <si>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</si>
  <si>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</si>
  <si>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</si>
  <si>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</si>
  <si>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</si>
  <si>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</si>
  <si>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</si>
  <si>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</si>
  <si>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</si>
  <si>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</si>
  <si>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</si>
  <si>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</si>
  <si>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</si>
  <si>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</si>
  <si>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</si>
  <si>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</si>
  <si>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</si>
  <si>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</si>
  <si>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</si>
  <si>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</si>
  <si>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</si>
  <si>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</si>
  <si>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</si>
  <si>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</si>
  <si>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</si>
  <si>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</si>
  <si>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</si>
  <si>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</si>
  <si>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</si>
  <si>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</si>
  <si>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</si>
  <si>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</si>
  <si>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</si>
  <si>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</si>
  <si>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</si>
  <si>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</si>
  <si>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</si>
  <si>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</si>
  <si>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</si>
  <si>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</si>
  <si>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</si>
  <si>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</si>
  <si>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</si>
  <si>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</si>
  <si>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</si>
  <si>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</si>
  <si>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</si>
  <si>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</si>
  <si>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</si>
  <si>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</si>
  <si>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</si>
  <si>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</si>
  <si>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</si>
  <si>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</si>
  <si>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</si>
  <si>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</si>
  <si>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</si>
  <si>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</si>
  <si>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</si>
  <si>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</si>
  <si>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</si>
  <si>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</si>
  <si>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</si>
  <si>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</si>
  <si>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</si>
  <si>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</si>
  <si>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</si>
  <si>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</si>
  <si>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</si>
  <si>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</si>
  <si>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</si>
  <si>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</si>
  <si>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</si>
  <si>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</si>
  <si>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</si>
  <si>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</si>
  <si>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</si>
  <si>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</si>
  <si>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</si>
  <si>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</si>
  <si>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</si>
  <si>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</si>
  <si>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</si>
  <si>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</si>
  <si>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</si>
  <si>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</si>
  <si>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</si>
  <si>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</si>
  <si>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</si>
  <si>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</si>
  <si>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</si>
  <si>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</si>
  <si>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</si>
  <si>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</si>
  <si>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</si>
  <si>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</si>
  <si>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</si>
  <si>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</si>
  <si>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</si>
  <si>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</si>
  <si>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</si>
  <si>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</si>
  <si>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</si>
  <si>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</si>
  <si>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</si>
  <si>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</si>
  <si>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</si>
  <si>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</si>
  <si>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</si>
  <si>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</si>
  <si>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</si>
  <si>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</si>
  <si>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</si>
  <si>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</si>
  <si>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</si>
  <si>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</si>
  <si>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</si>
  <si>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</si>
  <si>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</si>
  <si>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</si>
  <si>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</si>
  <si>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</si>
  <si>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</si>
  <si>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</si>
  <si>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</si>
  <si>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</si>
  <si>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</si>
  <si>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</si>
  <si>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</si>
  <si>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</si>
  <si>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</si>
  <si>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</si>
  <si>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</si>
  <si>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</si>
  <si>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</si>
  <si>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</si>
  <si>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</si>
  <si>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</si>
  <si>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</si>
  <si>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</si>
  <si>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</si>
  <si>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</si>
  <si>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</si>
  <si>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</si>
  <si>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</si>
  <si>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</si>
  <si>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</si>
  <si>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</si>
  <si>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</si>
  <si>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</si>
  <si>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</si>
  <si>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</si>
  <si>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</si>
  <si>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</si>
  <si>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</si>
  <si>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</si>
  <si>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</si>
  <si>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</si>
  <si>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</si>
  <si>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</si>
  <si>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</si>
  <si>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</si>
  <si>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</si>
  <si>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</si>
  <si>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</si>
  <si>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</si>
  <si>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</si>
  <si>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</si>
  <si>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</si>
  <si>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</si>
  <si>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</si>
  <si>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</si>
  <si>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</si>
  <si>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</si>
  <si>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</si>
  <si>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</si>
  <si>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</si>
  <si>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</si>
  <si>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</si>
  <si>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</si>
  <si>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</si>
  <si>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</si>
  <si>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</si>
  <si>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</si>
  <si>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</si>
  <si>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</si>
  <si>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</si>
  <si>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</si>
  <si>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</si>
  <si>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</si>
  <si>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</si>
  <si>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</si>
  <si>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</si>
  <si>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</si>
  <si>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</si>
  <si>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</si>
  <si>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</si>
  <si>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</si>
  <si>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</si>
  <si>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</si>
  <si>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</si>
  <si>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</si>
  <si>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</si>
  <si>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</si>
  <si>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</si>
  <si>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</si>
  <si>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</si>
  <si>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</si>
  <si>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</si>
  <si>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</si>
  <si>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</si>
  <si>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</si>
  <si>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</si>
  <si>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</si>
  <si>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</si>
  <si>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</si>
  <si>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</si>
  <si>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</si>
  <si>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</si>
  <si>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</si>
  <si>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</si>
  <si>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</si>
  <si>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</si>
  <si>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</si>
  <si>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</si>
  <si>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</si>
  <si>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</si>
  <si>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</si>
  <si>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</si>
  <si>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</si>
  <si>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</si>
  <si>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</si>
  <si>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</si>
  <si>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</si>
  <si>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</si>
  <si>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</si>
  <si>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</si>
  <si>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</si>
  <si>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</si>
  <si>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</si>
  <si>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</si>
  <si>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</si>
  <si>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</si>
  <si>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</si>
  <si>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</si>
  <si>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</si>
  <si>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</si>
  <si>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</si>
  <si>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</si>
  <si>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</si>
  <si>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</si>
  <si>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</si>
  <si>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</si>
  <si>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</si>
  <si>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</si>
  <si>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</si>
  <si>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</si>
  <si>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</si>
  <si>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</si>
  <si>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</si>
  <si>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</si>
  <si>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</si>
  <si>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</si>
  <si>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</si>
  <si>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</si>
  <si>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</si>
  <si>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</si>
  <si>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</si>
  <si>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</si>
  <si>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</si>
  <si>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</si>
  <si>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</si>
  <si>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</si>
  <si>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</si>
  <si>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</si>
  <si>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</si>
  <si>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</si>
  <si>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</si>
  <si>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</si>
  <si>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</si>
  <si>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</si>
  <si>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</si>
  <si>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</si>
  <si>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</si>
  <si>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</si>
  <si>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</si>
  <si>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холодного водоснабжения и водоотведения</t>
  </si>
  <si>
    <t>https://portal.eias.ru/Portal/DownloadPage.aspx?type=12&amp;guid=3816a3e3-c48b-47fb-8ba1-608a58242c4b</t>
  </si>
  <si>
    <t>Добавить описание формы публичного договора</t>
  </si>
  <si>
    <t>Типовой договор на подключение к централизованной системе ХВС</t>
  </si>
  <si>
    <t>https://portal.eias.ru/Portal/DownloadPage.aspx?type=12&amp;guid=4683b39b-69aa-43df-9d91-f72922d9c0ca</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</si>
  <si>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</si>
  <si>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</si>
  <si>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</si>
  <si>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</si>
  <si>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</si>
  <si>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</si>
  <si>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</si>
  <si>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</si>
  <si>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</si>
  <si>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</si>
  <si>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</si>
  <si>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</si>
  <si>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</si>
  <si>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</si>
  <si>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</si>
  <si>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</si>
  <si>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</si>
  <si>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</si>
  <si>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</si>
  <si>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</si>
  <si>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</si>
  <si>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</si>
  <si>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</si>
  <si>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</si>
  <si>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</si>
  <si>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</si>
  <si>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</si>
  <si>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</si>
  <si>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</si>
  <si>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</si>
  <si>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</si>
  <si>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</si>
  <si>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</si>
  <si>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</si>
  <si>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</si>
  <si>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</si>
  <si>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</si>
  <si>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</si>
  <si>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</si>
  <si>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</si>
  <si>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</si>
  <si>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</si>
  <si>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</si>
  <si>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</si>
  <si>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</si>
  <si>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</si>
  <si>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</si>
  <si>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</si>
  <si>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</si>
  <si>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</si>
  <si>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</si>
  <si>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</si>
  <si>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</si>
  <si>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</si>
  <si>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</si>
  <si>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</si>
  <si>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</si>
  <si>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</si>
  <si>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</si>
  <si>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</si>
  <si>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</si>
  <si>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</si>
  <si>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</si>
  <si>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</si>
  <si>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</si>
  <si>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</si>
  <si>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</si>
  <si>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</si>
  <si>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</si>
  <si>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</si>
  <si>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</si>
  <si>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</si>
  <si>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</si>
  <si>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</si>
  <si>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</si>
  <si>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</si>
  <si>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</si>
  <si>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</si>
  <si>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</si>
  <si>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</si>
  <si>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</si>
  <si>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</si>
  <si>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</si>
  <si>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</si>
  <si>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</si>
  <si>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</si>
  <si>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</si>
  <si>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</si>
  <si>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</si>
  <si>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</si>
  <si>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</si>
  <si>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</si>
  <si>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</si>
  <si>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</si>
  <si>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</si>
  <si>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</si>
  <si>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</si>
  <si>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</si>
  <si>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</si>
  <si>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</si>
  <si>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</si>
  <si>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</si>
  <si>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</si>
  <si>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</si>
  <si>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</si>
  <si>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</si>
  <si>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</si>
  <si>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</si>
  <si>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</si>
  <si>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</si>
  <si>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</si>
  <si>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</si>
  <si>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</si>
  <si>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</si>
  <si>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</si>
  <si>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</si>
  <si>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</si>
  <si>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</si>
  <si>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</si>
  <si>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</si>
  <si>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</si>
  <si>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</si>
  <si>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</si>
  <si>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</si>
  <si>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</si>
  <si>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</si>
  <si>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</si>
  <si>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</si>
  <si>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</si>
  <si>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</si>
  <si>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</si>
  <si>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</si>
  <si>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</si>
  <si>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</si>
  <si>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</si>
  <si>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</si>
  <si>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</si>
  <si>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</si>
  <si>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</si>
  <si>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</si>
  <si>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</si>
  <si>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</si>
  <si>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</si>
  <si>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</si>
  <si>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</si>
  <si>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</si>
  <si>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</si>
  <si>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</si>
  <si>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</si>
  <si>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</si>
  <si>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</si>
  <si>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</si>
  <si>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</si>
  <si>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</si>
  <si>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</si>
  <si>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</si>
  <si>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</si>
  <si>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</si>
  <si>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</si>
  <si>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</si>
  <si>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</si>
  <si>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</si>
  <si>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</si>
  <si>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</si>
  <si>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</si>
  <si>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</si>
  <si>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</si>
  <si>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</si>
  <si>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</si>
  <si>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</si>
  <si>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</si>
  <si>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</si>
  <si>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</si>
  <si>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</si>
  <si>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</si>
  <si>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</si>
  <si>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</si>
  <si>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</si>
  <si>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</si>
  <si>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</si>
  <si>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</si>
  <si>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</si>
  <si>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</si>
  <si>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</si>
  <si>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</si>
  <si>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</si>
  <si>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</si>
  <si>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</si>
  <si>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</si>
  <si>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</si>
  <si>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</si>
  <si>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</si>
  <si>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</si>
  <si>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</si>
  <si>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</si>
  <si>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</si>
  <si>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</si>
  <si>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</si>
  <si>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</si>
  <si>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</si>
  <si>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</si>
  <si>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</si>
  <si>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</si>
  <si>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</si>
  <si>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</si>
  <si>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</si>
  <si>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</si>
  <si>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</si>
  <si>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</si>
  <si>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</si>
  <si>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</si>
  <si>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</si>
  <si>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</si>
  <si>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</si>
  <si>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</si>
  <si>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</si>
  <si>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</si>
  <si>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</si>
  <si>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</si>
  <si>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</si>
  <si>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</si>
  <si>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</si>
  <si>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</si>
  <si>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</si>
  <si>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</si>
  <si>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</si>
  <si>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</si>
  <si>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</si>
  <si>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</si>
  <si>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</si>
  <si>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</si>
  <si>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</si>
  <si>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</si>
  <si>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</si>
  <si>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</si>
  <si>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</si>
  <si>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</si>
  <si>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</si>
  <si>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</si>
  <si>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</si>
  <si>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</si>
  <si>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</si>
  <si>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</si>
  <si>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</si>
  <si>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</si>
  <si>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</si>
  <si>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</si>
  <si>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</si>
  <si>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</si>
  <si>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</si>
  <si>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</si>
  <si>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</si>
  <si>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</si>
  <si>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</si>
  <si>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</si>
  <si>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</si>
  <si>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</si>
  <si>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</si>
  <si>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</si>
  <si>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</si>
  <si>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</si>
  <si>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</si>
  <si>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</si>
  <si>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</si>
  <si>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</si>
  <si>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</si>
  <si>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</si>
  <si>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</si>
  <si>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</si>
  <si>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</si>
  <si>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</si>
  <si>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</si>
  <si>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</si>
  <si>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</si>
  <si>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</si>
  <si>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</si>
  <si>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</si>
  <si>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</si>
  <si>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</si>
  <si>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</si>
  <si>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</si>
  <si>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</si>
  <si>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</si>
  <si>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</si>
  <si>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</si>
  <si>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</si>
  <si>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</si>
  <si>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</si>
  <si>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</si>
  <si>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</si>
  <si>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</si>
  <si>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</si>
  <si>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</si>
  <si>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</si>
  <si>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</si>
  <si>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</si>
  <si>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</si>
  <si>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</si>
  <si>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</si>
  <si>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</si>
  <si>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</si>
  <si>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</si>
  <si>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</si>
  <si>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</si>
  <si>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</si>
  <si>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</si>
  <si>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</si>
  <si>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</si>
  <si>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</si>
  <si>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</si>
  <si>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</si>
  <si>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</si>
  <si>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</si>
  <si>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</si>
  <si>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</si>
  <si>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</si>
  <si>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</si>
  <si>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</si>
  <si>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</si>
  <si>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</si>
  <si>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</si>
  <si>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</si>
  <si>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</si>
  <si>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</si>
  <si>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</si>
  <si>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</si>
  <si>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</si>
  <si>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</si>
  <si>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</si>
  <si>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</si>
  <si>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</si>
  <si>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</si>
  <si>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</si>
  <si>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</si>
  <si>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</si>
  <si>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</si>
  <si>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</si>
  <si>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</si>
  <si>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</si>
  <si>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</si>
  <si>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</si>
  <si>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</si>
  <si>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</si>
  <si>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</si>
  <si>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</si>
  <si>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</si>
  <si>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</si>
  <si>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</si>
  <si>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</si>
  <si>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</si>
  <si>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</si>
  <si>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</si>
  <si>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</si>
  <si>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</si>
  <si>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</si>
  <si>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</si>
  <si>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</si>
  <si>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</si>
  <si>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</si>
  <si>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</si>
  <si>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</si>
  <si>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</si>
  <si>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</si>
  <si>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</si>
  <si>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</si>
  <si>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</si>
  <si>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</si>
  <si>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</si>
  <si>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</si>
  <si>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</si>
  <si>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</si>
  <si>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</si>
  <si>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</si>
  <si>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</si>
  <si>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</si>
  <si>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</si>
  <si>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</si>
  <si>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</si>
  <si>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</si>
  <si>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</si>
  <si>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</si>
  <si>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</si>
  <si>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</si>
  <si>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</si>
  <si>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</si>
  <si>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</si>
  <si>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</si>
  <si>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</si>
  <si>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</si>
  <si>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</si>
  <si>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</si>
  <si>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</si>
  <si>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</si>
  <si>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</si>
  <si>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</si>
  <si>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</si>
  <si>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</si>
  <si>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</si>
  <si>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</si>
  <si>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</si>
  <si>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</si>
  <si>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</si>
  <si>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</si>
  <si>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</si>
  <si>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</si>
  <si>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</si>
  <si>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</si>
  <si>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</si>
  <si>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</si>
  <si>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</si>
  <si>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</si>
  <si>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</si>
  <si>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</si>
  <si>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</si>
  <si>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</si>
  <si>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</si>
  <si>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</si>
  <si>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</si>
  <si>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</si>
  <si>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</si>
  <si>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</si>
  <si>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</si>
  <si>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</si>
  <si>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</si>
  <si>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</si>
  <si>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</si>
  <si>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</si>
  <si>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</si>
  <si>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</si>
  <si>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</si>
  <si>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</si>
  <si>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</si>
  <si>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</si>
  <si>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</si>
  <si>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</si>
  <si>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</si>
  <si>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</si>
  <si>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</si>
  <si>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</si>
  <si>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</si>
  <si>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</si>
  <si>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</si>
  <si>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</si>
  <si>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</si>
  <si>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</si>
  <si>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</si>
  <si>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</si>
  <si>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</si>
  <si>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</si>
  <si>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</si>
  <si>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</si>
  <si>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</si>
  <si>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</si>
  <si>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</si>
  <si>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</si>
  <si>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</si>
  <si>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</si>
  <si>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</si>
  <si>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</si>
  <si>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</si>
  <si>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</si>
  <si>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</si>
  <si>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</si>
  <si>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</si>
  <si>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</si>
  <si>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</si>
  <si>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</si>
  <si>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</si>
  <si>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</si>
  <si>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</si>
  <si>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</si>
  <si>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</si>
  <si>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</si>
  <si>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</si>
  <si>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</si>
  <si>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</si>
  <si>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</si>
  <si>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</si>
  <si>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</si>
  <si>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</si>
  <si>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</si>
  <si>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</si>
  <si>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</si>
  <si>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</si>
  <si>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</si>
  <si>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</si>
  <si>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</si>
  <si>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</si>
  <si>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</si>
  <si>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</si>
  <si>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</si>
  <si>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</si>
  <si>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</si>
  <si>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</si>
  <si>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</si>
  <si>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</si>
  <si>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</si>
  <si>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</si>
  <si>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</si>
  <si>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</si>
  <si>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</si>
  <si>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</si>
  <si>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</si>
  <si>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</si>
  <si>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</si>
  <si>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</si>
  <si>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</si>
  <si>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</si>
  <si>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</si>
  <si>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</si>
  <si>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</si>
  <si>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</si>
  <si>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</si>
  <si>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</si>
  <si>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</si>
  <si>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</si>
  <si>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</si>
  <si>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</si>
  <si>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</si>
  <si>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</si>
  <si>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</si>
  <si>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</si>
  <si>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</si>
  <si>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</si>
  <si>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</si>
  <si>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</si>
  <si>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</si>
  <si>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</si>
  <si>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</si>
  <si>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</si>
  <si>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</si>
  <si>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</si>
  <si>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</si>
  <si>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</si>
  <si>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</si>
  <si>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</si>
  <si>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</si>
  <si>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</si>
  <si>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</si>
  <si>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</si>
  <si>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</si>
  <si>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</si>
  <si>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</si>
  <si>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</si>
  <si>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</si>
  <si>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</si>
  <si>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</si>
  <si>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</si>
  <si>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</si>
  <si>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</si>
  <si>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</si>
  <si>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</si>
  <si>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</si>
  <si>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</si>
  <si>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</si>
  <si>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</si>
  <si>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</si>
  <si>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</si>
  <si>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</si>
  <si>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</si>
  <si>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</si>
  <si>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</si>
  <si>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</si>
  <si>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</si>
  <si>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</si>
  <si>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</si>
  <si>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</si>
  <si>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</si>
  <si>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</si>
  <si>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</si>
  <si>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</si>
  <si>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</si>
  <si>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</si>
  <si>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</si>
  <si>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</si>
  <si>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</si>
  <si>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</si>
  <si>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</si>
  <si>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</si>
  <si>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</si>
  <si>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</si>
  <si>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</si>
  <si>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</si>
  <si>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</si>
  <si>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</si>
  <si>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</si>
  <si>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</si>
  <si>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</si>
  <si>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</si>
  <si>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</si>
  <si>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</si>
  <si>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</si>
  <si>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</si>
  <si>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</si>
  <si>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</si>
  <si>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</si>
  <si>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</si>
  <si>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</si>
  <si>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</si>
  <si>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</si>
  <si>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</si>
  <si>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</si>
  <si>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</si>
  <si>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</si>
  <si>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</si>
  <si>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</si>
  <si>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</si>
  <si>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</si>
  <si>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</si>
  <si>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</si>
  <si>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</si>
  <si>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</si>
  <si>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</si>
  <si>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</si>
  <si>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</si>
  <si>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</si>
  <si>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</si>
  <si>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</si>
  <si>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</si>
  <si>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</si>
  <si>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</si>
  <si>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</si>
  <si>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</si>
  <si>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</si>
  <si>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</si>
  <si>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</si>
  <si>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</si>
  <si>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</si>
  <si>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</si>
  <si>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</si>
  <si>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</si>
  <si>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</si>
  <si>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</si>
  <si>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</si>
  <si>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</si>
  <si>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</si>
  <si>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</si>
  <si>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</si>
  <si>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</si>
  <si>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</si>
  <si>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</si>
  <si>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</si>
  <si>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</si>
  <si>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</si>
  <si>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</si>
  <si>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</si>
  <si>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</si>
  <si>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</si>
  <si>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</si>
  <si>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</si>
  <si>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</si>
  <si>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</si>
  <si>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</si>
  <si>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</si>
  <si>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</si>
  <si>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</si>
  <si>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</si>
  <si>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</si>
  <si>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</si>
  <si>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</si>
  <si>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</si>
  <si>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</si>
  <si>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</si>
  <si>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</si>
  <si>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</si>
  <si>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</si>
  <si>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</si>
  <si>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</si>
  <si>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</si>
  <si>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</si>
  <si>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</si>
  <si>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</si>
  <si>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</si>
  <si>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</si>
  <si>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</si>
  <si>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</si>
  <si>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</si>
  <si>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</si>
  <si>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</si>
  <si>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</si>
  <si>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</si>
  <si>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</si>
  <si>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</si>
  <si>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</si>
  <si>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</si>
  <si>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</si>
  <si>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</si>
  <si>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</si>
  <si>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</si>
  <si>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</si>
  <si>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</si>
  <si>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</si>
  <si>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</si>
  <si>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</si>
  <si>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</si>
  <si>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</si>
  <si>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</si>
  <si>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</si>
  <si>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</si>
  <si>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</si>
  <si>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</si>
  <si>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</si>
  <si>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</si>
  <si>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</si>
  <si>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</si>
  <si>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</si>
  <si>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</si>
  <si>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</si>
  <si>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</si>
  <si>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</si>
  <si>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</si>
  <si>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</si>
  <si>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</si>
  <si>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</si>
  <si>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</si>
  <si>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</si>
  <si>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</si>
  <si>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</si>
  <si>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</si>
  <si>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</si>
  <si>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</si>
  <si>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</si>
  <si>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</si>
  <si>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</si>
  <si>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</si>
  <si>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</si>
  <si>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</si>
  <si>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</si>
  <si>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</si>
  <si>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</si>
  <si>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</si>
  <si>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</si>
  <si>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</si>
  <si>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</si>
  <si>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</si>
  <si>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</si>
  <si>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</si>
  <si>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</si>
  <si>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</si>
  <si>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</si>
  <si>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</si>
  <si>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</si>
  <si>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</si>
  <si>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</si>
  <si>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</si>
  <si>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</si>
  <si>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</si>
  <si>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</si>
  <si>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</si>
  <si>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</si>
  <si>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</si>
  <si>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</si>
  <si>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</si>
  <si>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</si>
  <si>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</si>
  <si>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</si>
  <si>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</si>
  <si>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</si>
  <si>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</si>
  <si>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</si>
  <si>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</si>
  <si>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</si>
  <si>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</si>
  <si>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</si>
  <si>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</si>
  <si>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</si>
  <si>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</si>
  <si>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</si>
  <si>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</si>
  <si>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</si>
  <si>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</si>
  <si>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</si>
  <si>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</si>
  <si>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</si>
  <si>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</si>
  <si>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</si>
  <si>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</si>
  <si>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</si>
  <si>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</si>
  <si>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</si>
  <si>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</si>
  <si>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</si>
  <si>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</si>
  <si>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</si>
  <si>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</si>
  <si>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</si>
  <si>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</si>
  <si>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</si>
  <si>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</si>
  <si>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</si>
  <si>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</si>
  <si>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</si>
  <si>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</si>
  <si>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</si>
  <si>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</si>
  <si>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</si>
  <si>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</si>
  <si>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</si>
  <si>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</si>
  <si>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</si>
  <si>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</si>
  <si>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</si>
  <si>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</si>
  <si>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</si>
  <si>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</si>
  <si>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</si>
  <si>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</si>
  <si>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</si>
  <si>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</si>
  <si>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</si>
  <si>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</si>
  <si>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</si>
  <si>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</si>
  <si>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</si>
  <si>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</si>
  <si>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</si>
  <si>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</si>
  <si>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</si>
  <si>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</si>
  <si>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</si>
  <si>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</si>
  <si>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</si>
  <si>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</si>
  <si>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</si>
  <si>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</si>
  <si>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</si>
  <si>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</si>
  <si>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</si>
  <si>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</si>
  <si>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</si>
  <si>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</si>
  <si>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</si>
  <si>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</si>
  <si>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</si>
  <si>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</si>
  <si>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</si>
  <si>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</si>
  <si>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</si>
  <si>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</si>
  <si>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</si>
  <si>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</si>
  <si>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</si>
  <si>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</si>
  <si>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</si>
  <si>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</si>
  <si>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</si>
  <si>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</si>
  <si>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</si>
  <si>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</si>
  <si>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</si>
  <si>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</si>
  <si>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</si>
  <si>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</si>
  <si>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</si>
  <si>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</si>
  <si>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</si>
  <si>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</si>
  <si>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</si>
  <si>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</si>
  <si>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</si>
  <si>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</si>
  <si>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</si>
  <si>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</si>
  <si>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</si>
  <si>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</si>
  <si>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</si>
  <si>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</si>
  <si>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</si>
  <si>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</si>
  <si>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</si>
  <si>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</si>
  <si>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</si>
  <si>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</si>
  <si>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</si>
  <si>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</si>
  <si>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</si>
  <si>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</si>
  <si>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</si>
  <si>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</si>
  <si>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</si>
  <si>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</si>
  <si>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</si>
  <si>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</si>
  <si>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</si>
  <si>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</si>
  <si>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</si>
  <si>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</si>
  <si>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</si>
  <si>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</si>
  <si>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</si>
  <si>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</si>
  <si>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</si>
  <si>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</si>
  <si>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</si>
  <si>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</si>
  <si>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</si>
  <si>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</si>
  <si>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</si>
  <si>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</si>
  <si>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</si>
  <si>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</si>
  <si>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</si>
  <si>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</si>
  <si>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</si>
  <si>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</si>
  <si>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</si>
  <si>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</si>
  <si>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</si>
  <si>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</si>
  <si>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</si>
  <si>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</si>
  <si>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</si>
  <si>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</si>
  <si>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</si>
  <si>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</si>
  <si>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</si>
  <si>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</si>
  <si>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</si>
  <si>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</si>
  <si>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</si>
  <si>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</si>
  <si>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</si>
  <si>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</si>
  <si>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</si>
  <si>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</si>
  <si>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</si>
  <si>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</si>
  <si>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</si>
  <si>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</si>
  <si>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</si>
  <si>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</si>
  <si>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</si>
  <si>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</si>
  <si>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</si>
  <si>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</si>
  <si>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</si>
  <si>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</si>
  <si>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</si>
  <si>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</si>
  <si>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</si>
  <si>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</si>
  <si>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</si>
  <si>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</si>
  <si>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</si>
  <si>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</si>
  <si>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</si>
  <si>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</si>
  <si>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</si>
  <si>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</si>
  <si>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</si>
  <si>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</si>
  <si>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</si>
  <si>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</si>
  <si>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</si>
  <si>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</si>
  <si>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</si>
  <si>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</si>
  <si>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</si>
  <si>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</si>
  <si>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</si>
  <si>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</si>
  <si>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</si>
  <si>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</si>
  <si>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</si>
  <si>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</si>
  <si>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</si>
  <si>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</si>
  <si>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</si>
  <si>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</si>
  <si>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</si>
  <si>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</si>
  <si>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</si>
  <si>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</si>
  <si>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</si>
  <si>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</si>
  <si>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</si>
  <si>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</si>
  <si>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</si>
  <si>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</si>
  <si>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</si>
  <si>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</si>
  <si>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</si>
  <si>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</si>
  <si>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</si>
  <si>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</si>
  <si>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</si>
  <si>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</si>
  <si>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</si>
  <si>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</si>
  <si>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</si>
  <si>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</si>
  <si>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</si>
  <si>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</si>
  <si>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</si>
  <si>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</si>
  <si>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</si>
  <si>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</si>
  <si>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</si>
  <si>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</si>
  <si>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</si>
  <si>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</si>
  <si>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</si>
  <si>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</si>
  <si>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</si>
  <si>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</si>
  <si>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</si>
  <si>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</si>
  <si>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</si>
  <si>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</si>
  <si>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</si>
  <si>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</si>
  <si>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</si>
  <si>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</si>
  <si>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</si>
  <si>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</si>
  <si>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</si>
  <si>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</si>
  <si>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</si>
  <si>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</si>
  <si>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</si>
  <si>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</si>
  <si>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</si>
  <si>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</si>
  <si>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</si>
  <si>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</si>
  <si>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</si>
  <si>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</si>
  <si>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</si>
  <si>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</si>
  <si>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</si>
  <si>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</si>
  <si>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</si>
  <si>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</si>
  <si>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</si>
  <si>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</si>
  <si>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</si>
  <si>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</si>
  <si>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</si>
  <si>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</si>
  <si>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</si>
  <si>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</si>
  <si>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</si>
  <si>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</si>
  <si>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</si>
  <si>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</si>
  <si>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</si>
  <si>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</si>
  <si>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</si>
  <si>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</si>
  <si>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</si>
  <si>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</si>
  <si>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</si>
  <si>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</si>
  <si>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</si>
  <si>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</si>
  <si>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</si>
  <si>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</si>
  <si>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</si>
  <si>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</si>
  <si>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</si>
  <si>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</si>
  <si>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</si>
  <si>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</si>
  <si>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</si>
  <si>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</si>
  <si>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</si>
  <si>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</si>
  <si>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</si>
  <si>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</si>
  <si>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</si>
  <si>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</si>
  <si>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</si>
  <si>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</si>
  <si>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</si>
  <si>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</si>
  <si>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</si>
  <si>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</si>
  <si>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</si>
  <si>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</si>
  <si>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</si>
  <si>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</si>
  <si>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</si>
  <si>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</si>
  <si>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</si>
  <si>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</si>
  <si>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</si>
  <si>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</si>
  <si>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</si>
  <si>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</si>
  <si>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</si>
  <si>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</si>
  <si>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</si>
  <si>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</si>
  <si>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</si>
  <si>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</si>
  <si>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</si>
  <si>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</si>
  <si>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</si>
  <si>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</si>
  <si>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</si>
  <si>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</si>
  <si>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</si>
  <si>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</si>
  <si>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</si>
  <si>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</si>
  <si>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</si>
  <si>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</si>
  <si>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</si>
  <si>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</si>
  <si>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</si>
  <si>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</si>
  <si>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</si>
  <si>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</si>
  <si>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</si>
  <si>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</si>
  <si>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</si>
  <si>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</si>
  <si>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</si>
  <si>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</si>
  <si>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</si>
  <si>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</si>
  <si>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</si>
  <si>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</si>
  <si>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</si>
  <si>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</si>
  <si>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</si>
  <si>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</si>
  <si>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</si>
  <si>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</si>
  <si>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</si>
  <si>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</si>
  <si>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</si>
  <si>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</si>
  <si>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</si>
  <si>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</si>
  <si>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</si>
  <si>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</si>
  <si>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</si>
  <si>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</si>
  <si>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</si>
  <si>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</si>
  <si>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</si>
  <si>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</si>
  <si>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</si>
  <si>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</si>
  <si>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</si>
  <si>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</si>
  <si>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</si>
  <si>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</si>
  <si>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</si>
  <si>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</si>
  <si>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31819798</t>
  </si>
  <si>
    <t>МКУ "Управление жилищно-коммунального и дорожного хозяйства" МО "Кош-Агачский район</t>
  </si>
  <si>
    <t>0400024408</t>
  </si>
  <si>
    <t>31819350</t>
  </si>
  <si>
    <t>МУП "Горно-Алтайское Жилищно-Коммунальное Хозяйство"</t>
  </si>
  <si>
    <t>0400026934</t>
  </si>
  <si>
    <t>19-12-2024 00:00:00</t>
  </si>
  <si>
    <t>31709631</t>
  </si>
  <si>
    <t>МУП "Горно-Алтайское РСУ"</t>
  </si>
  <si>
    <t>0411130888</t>
  </si>
  <si>
    <t>27-03-2007 00:00:00</t>
  </si>
  <si>
    <t>30335391</t>
  </si>
  <si>
    <t>МУП "ЖКХ Акташ"</t>
  </si>
  <si>
    <t>0404010445</t>
  </si>
  <si>
    <t>040401001</t>
  </si>
  <si>
    <t>04-06-2015 00:00:00</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</si>
  <si>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</si>
  <si>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</si>
  <si>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</si>
  <si>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</si>
  <si>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</si>
  <si>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</si>
  <si>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</si>
  <si>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</si>
  <si>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</si>
  <si>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</si>
  <si>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</si>
  <si>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</si>
  <si>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</si>
  <si>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</si>
  <si>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</si>
  <si>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</si>
  <si>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</si>
  <si>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</si>
  <si>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</si>
  <si>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</si>
  <si>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</si>
  <si>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</si>
  <si>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</si>
  <si>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</si>
  <si>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</si>
  <si>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</si>
  <si>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</si>
  <si>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</si>
  <si>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</si>
  <si>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</si>
  <si>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</si>
  <si>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</si>
  <si>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</si>
  <si>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</si>
  <si>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</si>
  <si>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</si>
  <si>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</si>
  <si>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</si>
  <si>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</si>
  <si>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</si>
  <si>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</si>
  <si>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</si>
  <si>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</si>
  <si>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</si>
  <si>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</si>
  <si>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</si>
  <si>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</si>
  <si>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</si>
  <si>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</si>
  <si>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</si>
  <si>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</si>
  <si>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</si>
  <si>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</si>
  <si>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</si>
  <si>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</si>
  <si>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</si>
  <si>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</si>
  <si>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</si>
  <si>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</si>
  <si>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</si>
  <si>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31723706</t>
  </si>
  <si>
    <t>ООО "Тепловодстрой"</t>
  </si>
  <si>
    <t>0400016622</t>
  </si>
  <si>
    <t>06-04-2021 00:00:00</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</si>
  <si>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</si>
  <si>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</si>
  <si>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</si>
  <si>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</si>
  <si>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</si>
  <si>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</si>
  <si>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</si>
  <si>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</si>
  <si>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</si>
  <si>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</si>
  <si>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</si>
  <si>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</si>
  <si>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</si>
  <si>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</si>
  <si>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</si>
  <si>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</si>
  <si>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</si>
  <si>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</si>
  <si>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</si>
  <si>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</si>
  <si>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</si>
  <si>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</si>
  <si>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</si>
  <si>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</si>
  <si>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</si>
  <si>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</si>
  <si>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</si>
  <si>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</si>
  <si>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</si>
  <si>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</si>
  <si>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</si>
  <si>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</si>
  <si>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</si>
  <si>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</si>
  <si>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</si>
  <si>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</si>
  <si>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</si>
  <si>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13-01-2025 00:00:00</t>
  </si>
  <si>
    <t>30870780</t>
  </si>
  <si>
    <t>ООО "Континент Экспо"</t>
  </si>
  <si>
    <t>0404009785</t>
  </si>
  <si>
    <t>040101001</t>
  </si>
  <si>
    <t>24-11-2016 00:00:00</t>
  </si>
  <si>
    <t>27-03-2025 00:00:00</t>
  </si>
  <si>
    <t>26645079</t>
  </si>
  <si>
    <t>ООО "Континент"</t>
  </si>
  <si>
    <t>0401006024</t>
  </si>
  <si>
    <t>01-01-2011 00:00:00</t>
  </si>
  <si>
    <t>27588656</t>
  </si>
  <si>
    <t>ООО "Строитель"</t>
  </si>
  <si>
    <t>0403006083</t>
  </si>
  <si>
    <t>040301001</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</si>
  <si>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</si>
  <si>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</si>
  <si>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</si>
  <si>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</si>
  <si>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</si>
  <si>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</si>
  <si>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</si>
  <si>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</si>
  <si>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</si>
  <si>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31527144</t>
  </si>
  <si>
    <t>Автономное учреждение Кызыл-Озек-Сервис"</t>
  </si>
  <si>
    <t>0411167158</t>
  </si>
  <si>
    <t>28-07-2021 00:00:00</t>
  </si>
  <si>
    <t>31804268</t>
  </si>
  <si>
    <t>ИП Бичинова Н.В.</t>
  </si>
  <si>
    <t>040401955300</t>
  </si>
  <si>
    <t>31813069</t>
  </si>
  <si>
    <t>ИП Казакенова Б.К.</t>
  </si>
  <si>
    <t>040100884743</t>
  </si>
  <si>
    <t>27-06-2012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</si>
  <si>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</si>
  <si>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</si>
  <si>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</si>
  <si>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</si>
  <si>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</si>
  <si>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</si>
  <si>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</si>
  <si>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</si>
  <si>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</si>
  <si>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</si>
  <si>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</si>
  <si>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31835758</t>
  </si>
  <si>
    <t>ООО «Единый оператор»</t>
  </si>
  <si>
    <t>0400026317</t>
  </si>
  <si>
    <t>17-10-2024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</si>
  <si>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</si>
  <si>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</si>
  <si>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</si>
  <si>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</si>
  <si>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</si>
  <si>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</si>
  <si>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</si>
  <si>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</si>
  <si>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</si>
  <si>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</si>
  <si>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</si>
  <si>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</si>
  <si>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</si>
  <si>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</si>
  <si>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</si>
  <si>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</si>
  <si>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</si>
  <si>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</si>
  <si>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</si>
  <si>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</si>
  <si>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</si>
  <si>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</si>
  <si>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</si>
  <si>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</si>
  <si>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</si>
  <si>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</si>
  <si>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</si>
  <si>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</si>
  <si>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</si>
  <si>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</si>
  <si>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</si>
  <si>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</si>
  <si>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</si>
  <si>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</si>
  <si>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</si>
  <si>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</si>
  <si>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</si>
  <si>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</si>
  <si>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</si>
  <si>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</si>
  <si>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</si>
  <si>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</si>
  <si>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</si>
  <si>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</si>
  <si>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</si>
  <si>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</si>
  <si>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</si>
  <si>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</si>
  <si>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</si>
  <si>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</si>
  <si>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</si>
  <si>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</si>
  <si>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</si>
  <si>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</si>
  <si>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</si>
  <si>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</si>
  <si>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</si>
  <si>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</si>
  <si>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</si>
  <si>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</si>
  <si>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</si>
  <si>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</si>
  <si>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</si>
  <si>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</si>
  <si>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</si>
  <si>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</si>
  <si>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</si>
  <si>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</si>
  <si>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</si>
  <si>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</si>
  <si>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</si>
  <si>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</si>
  <si>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</si>
  <si>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</si>
  <si>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</si>
  <si>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</si>
  <si>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</si>
  <si>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</si>
  <si>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</si>
  <si>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</si>
  <si>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</si>
  <si>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</si>
  <si>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</si>
  <si>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</si>
  <si>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</si>
  <si>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</si>
  <si>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</si>
  <si>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</si>
  <si>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</si>
  <si>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</si>
  <si>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</si>
  <si>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</si>
  <si>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</si>
  <si>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</si>
  <si>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</si>
  <si>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</si>
  <si>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</si>
  <si>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</si>
  <si>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</si>
  <si>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</si>
  <si>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</si>
  <si>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</si>
  <si>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</si>
  <si>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</si>
  <si>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</si>
  <si>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</si>
  <si>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</si>
  <si>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</si>
  <si>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</si>
  <si>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</si>
  <si>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</si>
  <si>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</si>
  <si>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</si>
  <si>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</si>
  <si>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</si>
  <si>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</si>
  <si>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</si>
  <si>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</si>
  <si>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</si>
  <si>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</si>
  <si>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</si>
  <si>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</si>
  <si>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</si>
  <si>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</si>
  <si>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</si>
  <si>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</si>
  <si>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</si>
  <si>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</si>
  <si>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</si>
  <si>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</si>
  <si>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</si>
  <si>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</si>
  <si>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</si>
  <si>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</si>
  <si>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</si>
  <si>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</si>
  <si>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</si>
  <si>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</si>
  <si>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</si>
  <si>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</si>
  <si>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</si>
  <si>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</si>
  <si>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</si>
  <si>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</si>
  <si>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</si>
  <si>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</si>
  <si>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</si>
  <si>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</si>
  <si>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</si>
  <si>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</si>
  <si>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</si>
  <si>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</si>
  <si>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</si>
  <si>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</si>
  <si>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</si>
  <si>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</si>
  <si>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</si>
  <si>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</si>
  <si>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</si>
  <si>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</si>
  <si>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</si>
  <si>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</si>
  <si>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</si>
  <si>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</si>
  <si>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</si>
  <si>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</si>
  <si>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</si>
  <si>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</si>
  <si>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</si>
  <si>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</si>
  <si>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</si>
  <si>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</si>
  <si>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</si>
  <si>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</si>
  <si>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</si>
  <si>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</si>
  <si>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</si>
  <si>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</si>
  <si>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</si>
  <si>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</si>
  <si>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</si>
  <si>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</si>
  <si>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</si>
  <si>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</si>
  <si>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</si>
  <si>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</si>
  <si>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</si>
  <si>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</si>
  <si>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</si>
  <si>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</si>
  <si>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</si>
  <si>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</si>
  <si>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</si>
  <si>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</si>
  <si>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</si>
  <si>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</si>
  <si>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</si>
  <si>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</si>
  <si>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</si>
  <si>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</si>
  <si>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</si>
  <si>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</si>
  <si>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</si>
  <si>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</si>
  <si>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</si>
  <si>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</si>
  <si>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</si>
  <si>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</si>
  <si>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</si>
  <si>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</si>
  <si>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</si>
  <si>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</si>
  <si>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</si>
  <si>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</si>
  <si>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</si>
  <si>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</si>
  <si>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</si>
  <si>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</si>
  <si>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</si>
  <si>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</si>
  <si>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</si>
  <si>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</si>
  <si>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</si>
  <si>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</si>
  <si>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</si>
  <si>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</si>
  <si>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</si>
  <si>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</si>
  <si>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</si>
  <si>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</si>
  <si>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</si>
  <si>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</si>
  <si>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</si>
  <si>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</si>
  <si>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</si>
  <si>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</si>
  <si>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</si>
  <si>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</si>
  <si>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</si>
  <si>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</si>
  <si>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</si>
  <si>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</si>
  <si>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</si>
  <si>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</si>
  <si>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</si>
  <si>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</si>
  <si>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</si>
  <si>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</si>
  <si>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</si>
  <si>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</si>
  <si>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</si>
  <si>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</si>
  <si>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</si>
  <si>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</si>
  <si>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</si>
  <si>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</si>
  <si>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</si>
  <si>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</si>
  <si>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</si>
  <si>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</si>
  <si>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</si>
  <si>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</si>
  <si>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</si>
  <si>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</si>
  <si>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</si>
  <si>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</si>
  <si>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систем водоснабжения и водоотведения, на территории городского округа Горно-Алтайск на 2021-2022 годы</t>
  </si>
  <si>
    <t>01.01.2021</t>
  </si>
  <si>
    <t>31.12.2022</t>
  </si>
  <si>
    <t>Инвестиционная программа № 48-ВД от 30.10.2023 АО "Водоканал" в сфере водоснабжения и водоотведения по комплексному развитию систем водоснабжения и водоотведения, на территории городского округа Горно-Алтайск на 2024-2027 годы</t>
  </si>
  <si>
    <t>01.01.2024</t>
  </si>
  <si>
    <t>31.12.2027</t>
  </si>
  <si>
    <t>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t>
  </si>
  <si>
    <t>28.06.2024</t>
  </si>
  <si>
    <t>31.12.2037</t>
  </si>
  <si>
    <t>Инвестиционная программа от 30.10.2023 АО "Водоканал" в сфере водоснабжения и водоотведения по модернизации и развитию объектов, на территории городского округа Горно-Алтайск на 2024-2027 годы</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</si>
  <si>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</si>
  <si>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TER_NAME</t>
  </si>
  <si>
    <t>Территория 1</t>
  </si>
  <si>
    <t>ID_TARIFF_NAME</t>
  </si>
  <si>
    <t>TARIFF_NAME</t>
  </si>
  <si>
    <t>VED_NAME</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</si>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</sst>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3816a3e3-c48b-47fb-8ba1-608a58242c4b" TargetMode="External"/><Relationship Id="rId2" Type="http://schemas.openxmlformats.org/officeDocument/2006/relationships/hyperlink" Target="https://portal.eias.ru/Portal/DownloadPage.aspx?type=12&amp;guid=4683b39b-69aa-43df-9d91-f72922d9c0ca"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0835A-EBB6-1A53-9FB1-0.7D51E4B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F18B-998F-C4C6-89F7-0.E43A1F3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АО "Водоканал"</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299</v>
      </c>
      <c r="F7" s="2210"/>
      <c r="G7" s="2211"/>
      <c r="H7" s="2211"/>
      <c r="I7" s="2211"/>
      <c r="J7" s="2211"/>
      <c r="K7" s="2211"/>
      <c r="L7" s="2225" t="s">
        <v>300</v>
      </c>
      <c r="W7" s="449">
        <v>14</v>
      </c>
    </row>
    <row customHeight="1" ht="48.29999999999999">
      <c r="D8" s="452"/>
      <c r="E8" s="475" t="s">
        <v>86</v>
      </c>
      <c r="F8" s="825"/>
      <c r="G8" s="467" t="s">
        <v>84</v>
      </c>
      <c r="H8" s="467" t="s">
        <v>85</v>
      </c>
      <c r="I8" s="416" t="s">
        <v>83</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100</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A7A9F-DC5E-85F4-96AB-0.F79C4B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86</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97</v>
      </c>
      <c r="T42" s="1257" t="s">
        <v>107</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409</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C31DB-3031-4454-DAB2-0.44E868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86</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97</v>
      </c>
      <c r="T42" s="1257" t="s">
        <v>107</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409</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F5A38-F039-1BEC-B54B-0.D9C9E35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86</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97</v>
      </c>
      <c r="T42" s="1257" t="s">
        <v>107</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5AD2A-0B94-8A13-3FD3-0.F4C04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4.699999999999998">
      <c r="Q39" s="378"/>
      <c r="R39" s="378"/>
      <c r="S39" s="2275" t="s">
        <v>86</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5.69999999999999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5.69999999999999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97</v>
      </c>
      <c r="T42" s="1257" t="s">
        <v>107</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409</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B5BC3-B8F7-E9E3-2408-0.8F7930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86</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97</v>
      </c>
      <c r="T42" s="1257" t="s">
        <v>107</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409</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4BB58-5FDF-BB41-AF24-0.91EFFC3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86</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97</v>
      </c>
      <c r="T42" s="1257" t="s">
        <v>107</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450</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B412A-A954-F0C8-58F7-0.CC41DD7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86</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97</v>
      </c>
      <c r="T42" s="1257" t="s">
        <v>107</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450</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99332-77FF-3CDC-665C-0.8A230E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"Водоканал"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4.699999999999998">
      <c r="Q39" s="378"/>
      <c r="R39" s="378"/>
      <c r="S39" s="2275" t="s">
        <v>86</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5.69999999999999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5.69999999999999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97</v>
      </c>
      <c r="T42" s="1257" t="s">
        <v>107</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5CBAE-8F6F-FECE-C593-0.4268C3D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"Водоканал"</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4.699999999999998">
      <c r="R43" s="378"/>
      <c r="S43" s="378"/>
      <c r="T43" s="378"/>
      <c r="U43" s="2275" t="s">
        <v>86</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5.69999999999999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4.699999999999998">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97</v>
      </c>
      <c r="V48" s="1257" t="s">
        <v>107</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451</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3FEF5E-E87F-50C8-BED3-0.61FA3F7}" mc:Ignorable="x14ac xr xr2 xr3">
  <sheetPr>
    <tabColor rgb="FFCCCCFF"/>
  </sheetPr>
  <dimension ref="A1:Q79"/>
  <sheetViews>
    <sheetView topLeftCell="A1" showGridLines="0" zoomScale="90" workbookViewId="0">
      <selection activeCell="F14" sqref="F1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31"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92E6D08-C7DC-6CBD-50FF-0.E87EBBCF}"/>
    <hyperlink ref="H17" location="Титульный!H9" display="Как заполнить?" tooltip="Помощь по работе с полями отчётной формы" xr:uid="{0.AC0C9B-6FF3-683B-6AFE-0.81E6BC4B}"/>
    <hyperlink ref="H39" location="Титульный!H9" display="Как заполнить?" tooltip="Помощь по работе с полями отчётной формы" xr:uid="{CBE2838C-4EC6-2347-BAA7-0.75E50D5}"/>
    <hyperlink ref="H62" location="Титульный!H9" display="Как заполнить?" tooltip="Помощь по работе с полями отчётной формы" xr:uid="{DFDC27D1-CE67-8BEA-F1FF-0.B3C611B8}"/>
    <hyperlink ref="F70" r:id="rId4" xr:uid="{6F614533-02F3-29A9-521A-0.2899734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2D924-4B2A-3CA1-7A5C-0.C90B82F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"Водоканал"</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4.699999999999998">
      <c r="Q40" s="293"/>
      <c r="R40" s="378"/>
      <c r="S40" s="2275" t="s">
        <v>86</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5.69999999999999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97</v>
      </c>
      <c r="T44" s="1257" t="s">
        <v>107</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479</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51567-C71F-3602-C022-0.E2E9A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86</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97</v>
      </c>
      <c r="T40" s="1257" t="s">
        <v>107</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B1829-AD2C-0964-7D0F-0.7AC6A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86</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97</v>
      </c>
      <c r="T40" s="1257" t="s">
        <v>107</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A5C5D-C221-B951-9A6C-0.B9992E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86</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97</v>
      </c>
      <c r="T40" s="1257" t="s">
        <v>107</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B39A5-38BF-35E7-60A9-0.6831CE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86</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5.69999999999999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97</v>
      </c>
      <c r="T40" s="1257" t="s">
        <v>107</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33DD4-C8CF-15BE-FAE6-0.E9319AC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4.699999999999998">
      <c r="Q37" s="293"/>
      <c r="R37" s="378"/>
      <c r="S37" s="2275" t="s">
        <v>86</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5.69999999999999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97</v>
      </c>
      <c r="T41" s="1257" t="s">
        <v>107</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479</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C43B9-17BA-A7C5-1D7E-0.853F94B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86</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97</v>
      </c>
      <c r="T45" s="1257" t="s">
        <v>107</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23CF6-6807-E00B-BD92-0.1CC37A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86</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97</v>
      </c>
      <c r="T40" s="1257" t="s">
        <v>107</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360BC-2624-2D83-AD41-0.5E6FC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4.699999999999998">
      <c r="Q37" s="378"/>
      <c r="R37" s="378"/>
      <c r="S37" s="2275" t="s">
        <v>86</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5.69999999999999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3">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97</v>
      </c>
      <c r="T40" s="1257" t="s">
        <v>107</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FE18C-ED93-4BF5-B04E-0.0FE2D0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86</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97</v>
      </c>
      <c r="T45" s="1257" t="s">
        <v>107</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3D773-847C-3757-ADF6-0.25C2138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98</v>
      </c>
      <c r="I13" s="793" t="s">
        <v>99</v>
      </c>
      <c r="J13" s="502">
        <f>MERGEVALUE(G13)</f>
      </c>
      <c r="K13" s="513"/>
      <c r="L13" s="513"/>
      <c r="M13" s="502" t="str">
        <f t="array" ref="M13:M13">IF(ISERROR(MATCH(MID(N13,1,250),MID(note_ter,1,250),0)),"n","y")</f>
        <v>n</v>
      </c>
      <c r="N13" s="513"/>
      <c r="O13" s="502" t="str">
        <f>H13&amp;"("&amp;I13&amp;")"</f>
        <v>Город Горно-Алтайск(84701000)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100</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101</v>
      </c>
      <c r="H15" s="180"/>
      <c r="I15" s="181"/>
      <c r="J15" s="251"/>
      <c r="K15" s="157"/>
      <c r="L15" s="157"/>
      <c r="M15" s="157"/>
      <c r="N15" s="228" t="s">
        <v>102</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AF4AF-7C2F-F413-A51C-0.14F810D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86</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19.9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97</v>
      </c>
      <c r="T41" s="1257" t="s">
        <v>107</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370E-9F58-EDDB-86ED-0.2943DF5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"Водоканал"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4.699999999999998">
      <c r="Q37" s="378"/>
      <c r="R37" s="378"/>
      <c r="S37" s="2275" t="s">
        <v>86</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1.949999999999996">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97</v>
      </c>
      <c r="T41" s="1257" t="s">
        <v>107</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51EE2-25B8-540A-EAA4-0.A976E1C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"Водоканал"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4.699999999999998">
      <c r="Q41" s="293"/>
      <c r="R41" s="378"/>
      <c r="S41" s="2275" t="s">
        <v>86</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5.69999999999999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97</v>
      </c>
      <c r="T45" s="1257" t="s">
        <v>107</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500</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11C57-4C2B-CE5D-C526-0.48801B54}"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544</v>
      </c>
      <c r="D2" s="1640"/>
      <c r="E2" s="548">
        <f>B2</f>
        <v>0</v>
      </c>
      <c r="F2" s="549"/>
      <c r="G2" s="1648" t="s">
        <v>545</v>
      </c>
      <c r="H2" s="1648" t="s">
        <v>545</v>
      </c>
      <c r="I2" s="1648" t="s">
        <v>545</v>
      </c>
      <c r="J2" s="2314" t="s">
        <v>545</v>
      </c>
      <c r="K2" s="291" t="s">
        <v>546</v>
      </c>
      <c r="L2" s="545"/>
      <c r="AG2" s="1633">
        <v>0</v>
      </c>
    </row>
    <row s="1644" customFormat="1" customHeight="1" ht="0.75" hidden="1">
      <c r="B3" s="2101"/>
      <c r="C3" s="1169"/>
      <c r="D3" s="550"/>
      <c r="E3" s="551"/>
      <c r="F3" s="552" t="s">
        <v>547</v>
      </c>
      <c r="G3" s="553"/>
      <c r="H3" s="553">
        <f>H4*H5+H7</f>
        <v>0</v>
      </c>
      <c r="I3" s="553">
        <f>I4*I5+I6</f>
        <v>0</v>
      </c>
      <c r="J3" s="1375">
        <f>J4*J5+J7</f>
        <v>0</v>
      </c>
      <c r="K3" s="554"/>
      <c r="AG3" s="1638">
        <v>0</v>
      </c>
    </row>
    <row customHeight="1" ht="23.25" hidden="1">
      <c r="B4" s="2101"/>
      <c r="C4" s="1169"/>
      <c r="D4" s="1640"/>
      <c r="E4" s="548" t="str">
        <f>B2&amp;".1"</f>
        <v>.1</v>
      </c>
      <c r="F4" s="555" t="s">
        <v>548</v>
      </c>
      <c r="G4" s="556"/>
      <c r="H4" s="543"/>
      <c r="I4" s="543"/>
      <c r="J4" s="753"/>
      <c r="K4" s="291" t="s">
        <v>549</v>
      </c>
      <c r="L4" s="545"/>
      <c r="AG4" s="1633">
        <v>0</v>
      </c>
    </row>
    <row customHeight="1" ht="18.75" hidden="1">
      <c r="B5" s="2101"/>
      <c r="C5" s="1169"/>
      <c r="D5" s="1640"/>
      <c r="E5" s="548" t="str">
        <f>B2&amp;".2"</f>
        <v>.2</v>
      </c>
      <c r="F5" s="555" t="s">
        <v>550</v>
      </c>
      <c r="G5" s="1648" t="s">
        <v>551</v>
      </c>
      <c r="H5" s="543"/>
      <c r="I5" s="543"/>
      <c r="J5" s="753"/>
      <c r="K5" s="291"/>
      <c r="L5" s="545"/>
      <c r="AG5" s="1633">
        <v>0</v>
      </c>
    </row>
    <row customHeight="1" ht="18.75" hidden="1">
      <c r="B6" s="2101"/>
      <c r="C6" s="1169"/>
      <c r="D6" s="1640"/>
      <c r="E6" s="548" t="str">
        <f>B2&amp;".3"</f>
        <v>.3</v>
      </c>
      <c r="F6" s="555" t="s">
        <v>552</v>
      </c>
      <c r="G6" s="1648" t="s">
        <v>551</v>
      </c>
      <c r="H6" s="543"/>
      <c r="I6" s="543"/>
      <c r="J6" s="753"/>
      <c r="K6" s="291"/>
      <c r="L6" s="545"/>
      <c r="AG6" s="1633">
        <v>0</v>
      </c>
    </row>
    <row customHeight="1" ht="18.75" hidden="1">
      <c r="B7" s="2101"/>
      <c r="C7" s="1169"/>
      <c r="D7" s="1640"/>
      <c r="E7" s="548" t="str">
        <f>B2&amp;".4"</f>
        <v>.4</v>
      </c>
      <c r="F7" s="555" t="s">
        <v>553</v>
      </c>
      <c r="G7" s="1648" t="s">
        <v>545</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551</v>
      </c>
      <c r="H9" s="543"/>
      <c r="I9" s="543"/>
      <c r="J9" s="753"/>
      <c r="K9" s="544" t="s">
        <v>554</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555</v>
      </c>
      <c r="H11" s="543"/>
      <c r="I11" s="543"/>
      <c r="J11" s="753"/>
      <c r="K11" s="291" t="s">
        <v>556</v>
      </c>
      <c r="L11" s="545"/>
      <c r="AG11" s="1633">
        <v>0</v>
      </c>
    </row>
    <row customHeight="1" ht="11.25" hidden="1">
      <c r="J12" s="1637"/>
      <c r="AG12" s="1633">
        <v>0</v>
      </c>
    </row>
    <row customHeight="1" ht="22.5" hidden="1">
      <c r="D13" s="1640"/>
      <c r="E13" s="548"/>
      <c r="F13" s="542"/>
      <c r="G13" s="971" t="s">
        <v>557</v>
      </c>
      <c r="H13" s="547"/>
      <c r="I13" s="547"/>
      <c r="J13" s="547"/>
      <c r="K13" s="747" t="s">
        <v>558</v>
      </c>
      <c r="L13" s="545"/>
      <c r="AG13" s="1633">
        <v>0</v>
      </c>
    </row>
    <row customHeight="1" ht="11.25" hidden="1">
      <c r="J14" s="1637"/>
      <c r="AG14" s="1633">
        <v>0</v>
      </c>
    </row>
    <row customHeight="1" ht="22.5" hidden="1">
      <c r="D15" s="1640"/>
      <c r="E15" s="548"/>
      <c r="F15" s="542"/>
      <c r="G15" s="1648" t="s">
        <v>559</v>
      </c>
      <c r="H15" s="547"/>
      <c r="I15" s="547"/>
      <c r="J15" s="547"/>
      <c r="K15" s="291" t="s">
        <v>560</v>
      </c>
      <c r="L15" s="545"/>
      <c r="AG15" s="1633">
        <v>0</v>
      </c>
    </row>
    <row customHeight="1" ht="11.25" hidden="1">
      <c r="J16" s="1637"/>
      <c r="AG16" s="1633">
        <v>0</v>
      </c>
    </row>
    <row customHeight="1" ht="22.5" hidden="1">
      <c r="D17" s="1640"/>
      <c r="E17" s="548"/>
      <c r="F17" s="542"/>
      <c r="G17" s="1648" t="s">
        <v>561</v>
      </c>
      <c r="H17" s="547"/>
      <c r="I17" s="547"/>
      <c r="J17" s="547"/>
      <c r="K17" s="291" t="s">
        <v>562</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549999999999999">
      <c r="J20" s="1637"/>
      <c r="AG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2250"/>
      <c r="K21" s="558"/>
      <c r="AG21" s="1633">
        <v>24</v>
      </c>
    </row>
    <row customHeight="1" ht="25.2">
      <c r="E22" s="2251" t="str">
        <f>IF(org=0,"Не определено",org)</f>
        <v>АО "Водоканал"</v>
      </c>
      <c r="F22" s="2251"/>
      <c r="G22" s="2251"/>
      <c r="H22" s="2251"/>
      <c r="I22" s="2251"/>
      <c r="J22" s="2251"/>
      <c r="AG22" s="1633">
        <v>24</v>
      </c>
    </row>
    <row customHeight="1" ht="11.549999999999999">
      <c r="E23" s="1137"/>
      <c r="F23" s="1137"/>
      <c r="G23" s="1137"/>
      <c r="H23" s="1137"/>
      <c r="I23" s="1137"/>
      <c r="J23" s="1138" t="s">
        <v>22</v>
      </c>
      <c r="AG23" s="1633">
        <v>11</v>
      </c>
    </row>
    <row s="1644" customFormat="1" customHeight="1" ht="1.05">
      <c r="A24" s="1169"/>
      <c r="D24" s="1644"/>
      <c r="H24" s="891"/>
      <c r="I24" s="891" t="s">
        <v>114</v>
      </c>
      <c r="J24" s="891" t="s">
        <v>120</v>
      </c>
      <c r="AG24" s="1638">
        <v>1</v>
      </c>
    </row>
    <row customHeight="1" ht="11.549999999999999">
      <c r="E25" s="713"/>
      <c r="F25" s="2369" t="s">
        <v>103</v>
      </c>
      <c r="G25" s="2370"/>
      <c r="H25" s="1654" t="str">
        <f>IF(H24="","",INDEX(DIFFERENTIATION_UNMERGE_VD,MATCH(H24,DIFFERENTIATION_ID_DIFF,0)))</f>
        <v/>
      </c>
      <c r="I25" s="1654" t="str">
        <f>IF(I24="","",INDEX(DIFFERENTIATION_UNMERGE_VD,MATCH(I24,DIFFERENTIATION_ID_DIFF,0)))</f>
        <v>Холодное водоснабжение. Питьевая вода</v>
      </c>
      <c r="J25" s="2395" t="str">
        <f>IF(J24="","",INDEX(DIFFERENTIATION_UNMERGE_VD,MATCH(J24,DIFFERENTIATION_ID_DIFF,0)))</f>
        <v>Подключение (технологическое присоединение) к централизованной системе водоснабжения</v>
      </c>
      <c r="K25" s="2129"/>
      <c r="AG25" s="1633">
        <v>11</v>
      </c>
    </row>
    <row customHeight="1" ht="11.549999999999999">
      <c r="E26" s="713"/>
      <c r="F26" s="2369" t="s">
        <v>563</v>
      </c>
      <c r="G26" s="2370"/>
      <c r="H26" s="1654" t="str">
        <f>IF(H24="","",INDEX(DIFFERENTIATION_UNMERGE_AREA,MATCH(H24,DIFFERENTIATION_ID_DIFF,0)))</f>
        <v/>
      </c>
      <c r="I26" s="1654" t="str">
        <f>IF(I24="","",INDEX(DIFFERENTIATION_UNMERGE_AREA,MATCH(I24,DIFFERENTIATION_ID_DIFF,0)))</f>
        <v>без дифференциации</v>
      </c>
      <c r="J26" s="2395" t="str">
        <f>IF(J24="","",INDEX(DIFFERENTIATION_UNMERGE_AREA,MATCH(J24,DIFFERENTIATION_ID_DIFF,0)))</f>
        <v>без дифференциации</v>
      </c>
      <c r="K26" s="2129"/>
      <c r="AG26" s="1633">
        <v>11</v>
      </c>
    </row>
    <row customHeight="1" ht="11.549999999999999">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129"/>
      <c r="AG27" s="1633">
        <v>11</v>
      </c>
    </row>
    <row customHeight="1" ht="11.549999999999999">
      <c r="E28" s="2371" t="s">
        <v>299</v>
      </c>
      <c r="F28" s="2372"/>
      <c r="G28" s="2372"/>
      <c r="H28" s="1647"/>
      <c r="I28" s="1647"/>
      <c r="J28" s="2369"/>
      <c r="K28" s="2129"/>
      <c r="AG28" s="1633">
        <v>11</v>
      </c>
    </row>
    <row customHeight="1" ht="24">
      <c r="E29" s="1648" t="s">
        <v>86</v>
      </c>
      <c r="F29" s="1655" t="s">
        <v>301</v>
      </c>
      <c r="G29" s="1655" t="s">
        <v>565</v>
      </c>
      <c r="H29" s="1655" t="s">
        <v>302</v>
      </c>
      <c r="I29" s="1655" t="s">
        <v>302</v>
      </c>
      <c r="J29" s="2314" t="s">
        <v>302</v>
      </c>
      <c r="K29" s="2129"/>
      <c r="AG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551</v>
      </c>
      <c r="H30" s="559"/>
      <c r="I30" s="559"/>
      <c r="J30" s="559"/>
      <c r="K30" s="291" t="str">
        <f>FHD_NOTE_P_1</f>
        <v>Указывается выручка с распределением по видам деятельности.</v>
      </c>
      <c r="L30" s="545"/>
      <c r="AG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551</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566</v>
      </c>
      <c r="AG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551</v>
      </c>
      <c r="H32" s="559"/>
      <c r="I32" s="559"/>
      <c r="J32" s="559"/>
      <c r="K32" s="291" t="str">
        <f>FHD_NOTE_P_3</f>
        <v/>
      </c>
      <c r="L32" s="1638" t="str">
        <f>IF((LEN(E32)-LEN(SUBSTITUTE(E32,".","")))/LEN(".")=1,"p","")</f>
        <v>p</v>
      </c>
      <c r="AG32" s="1633">
        <v>11</v>
      </c>
    </row>
    <row customHeight="1" ht="11.25" hidden="1">
      <c r="A33" s="2373" t="s">
        <v>567</v>
      </c>
      <c r="D33" s="1640"/>
      <c r="E33" s="548" t="str">
        <f>FHD_NUM_P_4</f>
        <v/>
      </c>
      <c r="F33" s="1526" t="str">
        <f>FHD_P_4</f>
        <v/>
      </c>
      <c r="G33" s="1880" t="s">
        <v>551</v>
      </c>
      <c r="H33" s="560">
        <f>SUMIF($F34:$F40,$F3,H34:H40)</f>
        <v>0</v>
      </c>
      <c r="I33" s="560">
        <f>SUMIF($F34:$F40,$F3,I34:I40)</f>
        <v>0</v>
      </c>
      <c r="J33" s="560">
        <f>SUMIF($F34:$F40,$F3,J34:J40)</f>
        <v>0</v>
      </c>
      <c r="K33" s="291" t="str">
        <f>FHD_NOTE_P_4</f>
        <v/>
      </c>
      <c r="L33" s="1638" t="str">
        <f>IF((LEN(E33)-LEN(SUBSTITUTE(E33,".","")))/LEN(".")=1,"p","")</f>
        <v/>
      </c>
      <c r="AG33" s="1633">
        <v>0</v>
      </c>
    </row>
    <row s="1643" customFormat="1" customHeight="1" ht="0.75" hidden="1">
      <c r="A34" s="2373"/>
      <c r="B34" s="2374" t="str">
        <f>E33&amp;".0"</f>
        <v>.0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hidden="1">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hidden="1">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hidden="1">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hidden="1">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hidden="1">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hidden="1">
      <c r="A40" s="2373"/>
      <c r="C40" s="1638"/>
      <c r="D40" s="1635"/>
      <c r="E40" s="572"/>
      <c r="F40" s="573" t="s">
        <v>568</v>
      </c>
      <c r="G40" s="574"/>
      <c r="H40" s="575"/>
      <c r="I40" s="575"/>
      <c r="J40" s="2635"/>
      <c r="K40" s="303"/>
      <c r="L40" s="1638" t="str">
        <f>IF((LEN(E40)-LEN(SUBSTITUTE(E40,".","")))/LEN(".")=1,"p","")</f>
        <v/>
      </c>
      <c r="M40" s="1638"/>
      <c r="N40" s="1638"/>
      <c r="S40" s="1638"/>
      <c r="V40" s="546"/>
      <c r="AB40" s="1634"/>
      <c r="AC40" s="1634"/>
      <c r="AD40" s="1634"/>
      <c r="AE40" s="1634"/>
      <c r="AF40" s="1634"/>
      <c r="AG40" s="1162">
        <v>0</v>
      </c>
    </row>
    <row customHeight="1" ht="11.25" hidden="1">
      <c r="A41" s="2373" t="s">
        <v>569</v>
      </c>
      <c r="D41" s="1640"/>
      <c r="E41" s="548" t="str">
        <f>FHD_NUM_P_5</f>
        <v/>
      </c>
      <c r="F41" s="1526" t="str">
        <f>FHD_P_5</f>
        <v/>
      </c>
      <c r="G41" s="1880" t="s">
        <v>551</v>
      </c>
      <c r="H41" s="559"/>
      <c r="I41" s="559"/>
      <c r="J41" s="559"/>
      <c r="K41" s="291" t="str">
        <f>FHD_NOTE_P_5</f>
        <v/>
      </c>
      <c r="L41" s="1638" t="str">
        <f>IF((LEN(E41)-LEN(SUBSTITUTE(E41,".","")))/LEN(".")=1,"p","")</f>
        <v/>
      </c>
      <c r="AG41" s="1633">
        <v>0</v>
      </c>
    </row>
    <row customHeight="1" ht="11.25" hidden="1">
      <c r="A42" s="2373"/>
      <c r="D42" s="1640"/>
      <c r="E42" s="548" t="str">
        <f>FHD_NUM_P_6</f>
        <v/>
      </c>
      <c r="F42" s="1526" t="str">
        <f>FHD_P_6</f>
        <v/>
      </c>
      <c r="G42" s="1880" t="s">
        <v>551</v>
      </c>
      <c r="H42" s="559"/>
      <c r="I42" s="559"/>
      <c r="J42" s="559"/>
      <c r="K42" s="291" t="str">
        <f>FHD_NOTE_P_6</f>
        <v/>
      </c>
      <c r="L42" s="1638" t="str">
        <f>IF((LEN(E42)-LEN(SUBSTITUTE(E42,".","")))/LEN(".")=1,"p","")</f>
        <v/>
      </c>
      <c r="AG42" s="1633">
        <v>0</v>
      </c>
    </row>
    <row customHeight="1" ht="11.25" hidden="1">
      <c r="A43" s="2373"/>
      <c r="D43" s="1640"/>
      <c r="E43" s="548" t="str">
        <f>FHD_NUM_P_7</f>
        <v/>
      </c>
      <c r="F43" s="1526" t="str">
        <f>FHD_P_7</f>
        <v/>
      </c>
      <c r="G43" s="1880" t="s">
        <v>551</v>
      </c>
      <c r="H43" s="559"/>
      <c r="I43" s="559"/>
      <c r="J43" s="559"/>
      <c r="K43" s="291" t="str">
        <f>FHD_NOTE_P_7</f>
        <v/>
      </c>
      <c r="L43" s="1638" t="str">
        <f>IF((LEN(E43)-LEN(SUBSTITUTE(E43,".","")))/LEN(".")=1,"p","")</f>
        <v/>
      </c>
      <c r="AG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551</v>
      </c>
      <c r="H44" s="559"/>
      <c r="I44" s="559"/>
      <c r="J44" s="559"/>
      <c r="K44" s="291" t="str">
        <f>FHD_NOTE_P_8</f>
        <v/>
      </c>
      <c r="L44" s="1638" t="str">
        <f>IF((LEN(E44)-LEN(SUBSTITUTE(E44,".","")))/LEN(".")=1,"p","")</f>
        <v>p</v>
      </c>
      <c r="AG44" s="1633">
        <v>11</v>
      </c>
    </row>
    <row customHeight="1" ht="11.549999999999999">
      <c r="D45" s="1640"/>
      <c r="E45" s="548" t="str">
        <f>FHD_NUM_P_9</f>
        <v>2.2.1</v>
      </c>
      <c r="F45" s="1652" t="str">
        <f>FHD_P_9</f>
        <v>Средневзвешенная стоимость 1 кВт.ч (с учетом мощности)</v>
      </c>
      <c r="G45" s="1880" t="s">
        <v>570</v>
      </c>
      <c r="H45" s="559"/>
      <c r="I45" s="559"/>
      <c r="J45" s="559"/>
      <c r="K45" s="291" t="str">
        <f>FHD_NOTE_P_9</f>
        <v/>
      </c>
      <c r="L45" s="1638" t="str">
        <f>IF((LEN(E45)-LEN(SUBSTITUTE(E45,".","")))/LEN(".")=1,"p","")</f>
        <v/>
      </c>
      <c r="AG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571</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hidden="1">
      <c r="A47" s="991" t="s">
        <v>572</v>
      </c>
      <c r="C47" s="1638"/>
      <c r="D47" s="577"/>
      <c r="E47" s="548" t="str">
        <f>FHD_NUM_P_11</f>
        <v/>
      </c>
      <c r="F47" s="1526" t="str">
        <f>FHD_P_11</f>
        <v/>
      </c>
      <c r="G47" s="1880" t="s">
        <v>551</v>
      </c>
      <c r="H47" s="559"/>
      <c r="I47" s="559"/>
      <c r="J47" s="559"/>
      <c r="K47" s="291" t="str">
        <f>FHD_NOTE_P_11</f>
        <v/>
      </c>
      <c r="L47" s="1638" t="str">
        <f>IF((LEN(E47)-LEN(SUBSTITUTE(E47,".","")))/LEN(".")=1,"p","")</f>
        <v/>
      </c>
      <c r="M47" s="1638"/>
      <c r="N47" s="1638"/>
      <c r="S47" s="1638"/>
      <c r="V47" s="546"/>
      <c r="AB47" s="1634"/>
      <c r="AC47" s="1634"/>
      <c r="AD47" s="1634"/>
      <c r="AE47" s="1634"/>
      <c r="AF47" s="1634"/>
      <c r="AG47" s="1162">
        <v>0</v>
      </c>
    </row>
    <row s="1368" customFormat="1" customHeight="1" ht="18.75">
      <c r="A48" s="991" t="s">
        <v>573</v>
      </c>
      <c r="C48" s="1638"/>
      <c r="D48" s="1640"/>
      <c r="E48" s="548" t="str">
        <f>FHD_NUM_P_12</f>
        <v>2.3</v>
      </c>
      <c r="F48" s="1526" t="str">
        <f>FHD_P_12</f>
        <v>Расходы на химические реагенты, используемые в технологическом процессе</v>
      </c>
      <c r="G48" s="1880" t="s">
        <v>551</v>
      </c>
      <c r="H48" s="579"/>
      <c r="I48" s="579"/>
      <c r="J48" s="579"/>
      <c r="K48" s="291" t="str">
        <f>FHD_NOTE_P_12</f>
        <v/>
      </c>
      <c r="L48" s="1638" t="str">
        <f>IF((LEN(E48)-LEN(SUBSTITUTE(E48,".","")))/LEN(".")=1,"p","")</f>
        <v>p</v>
      </c>
      <c r="M48" s="1638"/>
      <c r="N48" s="1638"/>
      <c r="S48" s="1638"/>
      <c r="V48" s="546"/>
      <c r="AB48" s="1634"/>
      <c r="AC48" s="1634"/>
      <c r="AD48" s="1634"/>
      <c r="AE48" s="1634"/>
      <c r="AF48" s="1634"/>
      <c r="AG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559"/>
      <c r="K49" s="291" t="str">
        <f>FHD_NOTE_P_13</f>
        <v>Указывается общая сумма расходов на оплату труда и отчислений на социальные нужды основного производственного персонала.</v>
      </c>
      <c r="L49" s="1638" t="str">
        <f>IF((LEN(E49)-LEN(SUBSTITUTE(E49,".","")))/LEN(".")=1,"p","")</f>
        <v>p</v>
      </c>
      <c r="M49" s="732"/>
      <c r="N49" s="732"/>
      <c r="S49" s="732"/>
      <c r="V49" s="733"/>
      <c r="AB49" s="734"/>
      <c r="AC49" s="734"/>
      <c r="AD49" s="734"/>
      <c r="AE49" s="734"/>
      <c r="AF49" s="734"/>
      <c r="AG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551</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59"/>
      <c r="I52" s="559"/>
      <c r="J52" s="559"/>
      <c r="K52" s="291" t="str">
        <f>FHD_NOTE_P_16</f>
        <v>Указывается общая сумма расходов на оплату труда и отчислений на социальные нужды административно-управленческого персонала.</v>
      </c>
      <c r="L52" s="1638" t="str">
        <f>IF((LEN(E52)-LEN(SUBSTITUTE(E52,".","")))/LEN(".")=1,"p","")</f>
        <v>p</v>
      </c>
      <c r="M52" s="1638"/>
      <c r="N52" s="1644"/>
      <c r="O52" s="539"/>
      <c r="P52" s="539"/>
      <c r="S52" s="1638"/>
      <c r="V52" s="546"/>
      <c r="AB52" s="1634"/>
      <c r="AC52" s="1634"/>
      <c r="AD52" s="1634"/>
      <c r="AE52" s="1634"/>
      <c r="AF52" s="1634"/>
      <c r="AG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551</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551</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551</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551</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551</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551</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549999999999999">
      <c r="A60" s="989"/>
      <c r="C60" s="1638"/>
      <c r="D60" s="577"/>
      <c r="E60" s="548" t="str">
        <f>FHD_NUM_P_24</f>
        <v>2.8.1</v>
      </c>
      <c r="F60" s="1652" t="str">
        <f>FHD_P_24</f>
        <v>Расходы на текущий ремонт</v>
      </c>
      <c r="G60" s="1880" t="s">
        <v>551</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549999999999999">
      <c r="A61" s="989"/>
      <c r="C61" s="1638"/>
      <c r="D61" s="577"/>
      <c r="E61" s="548" t="str">
        <f>FHD_NUM_P_25</f>
        <v>2.8.2</v>
      </c>
      <c r="F61" s="1652" t="str">
        <f>FHD_P_25</f>
        <v>Расходы на капитальный ремонт</v>
      </c>
      <c r="G61" s="1880" t="s">
        <v>551</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549999999999999">
      <c r="A62" s="989"/>
      <c r="C62" s="1638"/>
      <c r="D62" s="1640"/>
      <c r="E62" s="548" t="str">
        <f>FHD_NUM_P_26</f>
        <v>2.9</v>
      </c>
      <c r="F62" s="1526" t="str">
        <f>FHD_P_26</f>
        <v>Общехозяйственные расходы, в том числе:</v>
      </c>
      <c r="G62" s="1880" t="s">
        <v>551</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549999999999999">
      <c r="A63" s="989"/>
      <c r="C63" s="1638"/>
      <c r="D63" s="1640"/>
      <c r="E63" s="548" t="str">
        <f>FHD_NUM_P_27</f>
        <v>2.9.1</v>
      </c>
      <c r="F63" s="1652" t="str">
        <f>FHD_P_27</f>
        <v>Расходы на текущий ремонт</v>
      </c>
      <c r="G63" s="1880" t="s">
        <v>551</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549999999999999">
      <c r="A64" s="989"/>
      <c r="C64" s="1638"/>
      <c r="D64" s="1640"/>
      <c r="E64" s="548" t="str">
        <f>FHD_NUM_P_28</f>
        <v>2.9.2</v>
      </c>
      <c r="F64" s="1652" t="str">
        <f>FHD_P_28</f>
        <v>Расходы на капитальный ремонт</v>
      </c>
      <c r="G64" s="1880" t="s">
        <v>551</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551</v>
      </c>
      <c r="H65" s="559"/>
      <c r="I65" s="559"/>
      <c r="J65" s="559"/>
      <c r="K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487" t="s">
        <v>574</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c r="A67" s="2373" t="s">
        <v>575</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551</v>
      </c>
      <c r="H67" s="559"/>
      <c r="I67" s="559"/>
      <c r="J67" s="559"/>
      <c r="K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8" t="str">
        <f>IF((LEN(E67)-LEN(SUBSTITUTE(E67,".","")))/LEN(".")=1,"p","")</f>
        <v>p</v>
      </c>
      <c r="M67" s="1638"/>
      <c r="N67" s="1638"/>
      <c r="S67" s="1638"/>
      <c r="V67" s="546"/>
      <c r="AB67" s="1634"/>
      <c r="AC67" s="1634"/>
      <c r="AD67" s="1634"/>
      <c r="AE67" s="1634"/>
      <c r="AF67" s="1634"/>
      <c r="AG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305</v>
      </c>
      <c r="H68" s="1651" t="s">
        <v>574</v>
      </c>
      <c r="I68" s="1651" t="s">
        <v>574</v>
      </c>
      <c r="J68" s="2487" t="s">
        <v>574</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551</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8" t="str">
        <f>IF((LEN(E69)-LEN(SUBSTITUTE(E69,".","")))/LEN(".")=1,"p","")</f>
        <v>p</v>
      </c>
      <c r="M69" s="1638"/>
      <c r="N69" s="1638"/>
      <c r="S69" s="1638"/>
      <c r="V69" s="546"/>
      <c r="AB69" s="1634"/>
      <c r="AC69" s="1634"/>
      <c r="AD69" s="1634"/>
      <c r="AE69" s="1634"/>
      <c r="AF69" s="1634"/>
      <c r="AG69" s="1162">
        <v>11</v>
      </c>
    </row>
    <row s="1644" customFormat="1" customHeight="1" ht="1.05">
      <c r="A70" s="1169"/>
      <c r="D70" s="550"/>
      <c r="E70" s="1015" t="str">
        <f>E69&amp;".0"</f>
        <v>2.12.0</v>
      </c>
      <c r="F70" s="993"/>
      <c r="G70" s="1015"/>
      <c r="H70" s="994"/>
      <c r="I70" s="994"/>
      <c r="J70" s="994"/>
      <c r="K70" s="995"/>
      <c r="L70" s="1638" t="str">
        <f>IF((LEN(E70)-LEN(SUBSTITUTE(E70,".","")))/LEN(".")=1,"p","")</f>
        <v/>
      </c>
      <c r="AG70" s="1638">
        <v>1</v>
      </c>
    </row>
    <row s="1368" customFormat="1" customHeight="1" ht="14.699999999999998">
      <c r="A71" s="989"/>
      <c r="C71" s="1638"/>
      <c r="D71" s="1635"/>
      <c r="E71" s="572"/>
      <c r="F71" s="573" t="s">
        <v>576</v>
      </c>
      <c r="G71" s="574"/>
      <c r="H71" s="575"/>
      <c r="I71" s="575"/>
      <c r="J71" s="2635"/>
      <c r="K71" s="303"/>
      <c r="L71" s="1638"/>
      <c r="M71" s="1638"/>
      <c r="N71" s="1638"/>
      <c r="S71" s="1638"/>
      <c r="V71" s="546"/>
      <c r="AB71" s="1634"/>
      <c r="AC71" s="1634"/>
      <c r="AD71" s="1634"/>
      <c r="AE71" s="1634"/>
      <c r="AF71" s="1634"/>
      <c r="AG71" s="1162">
        <v>14</v>
      </c>
    </row>
    <row s="1368" customFormat="1" customHeight="1" ht="18.75" hidden="1">
      <c r="A72" s="991" t="s">
        <v>577</v>
      </c>
      <c r="C72" s="1638"/>
      <c r="D72" s="1640"/>
      <c r="E72" s="548" t="str">
        <f>FHD_NUM_P_34</f>
        <v/>
      </c>
      <c r="F72" s="1882" t="str">
        <f>FHD_P_34</f>
        <v/>
      </c>
      <c r="G72" s="1880" t="s">
        <v>551</v>
      </c>
      <c r="H72" s="559"/>
      <c r="I72" s="559"/>
      <c r="J72" s="559"/>
      <c r="K72" s="291" t="str">
        <f>FHD_NOTE_P_34</f>
        <v/>
      </c>
      <c r="L72" s="545"/>
      <c r="M72" s="1638"/>
      <c r="N72" s="1638"/>
      <c r="S72" s="1638"/>
      <c r="V72" s="546"/>
      <c r="AB72" s="1634"/>
      <c r="AC72" s="1634"/>
      <c r="AD72" s="1634"/>
      <c r="AE72" s="1634"/>
      <c r="AF72" s="1634"/>
      <c r="AG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551</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559"/>
      <c r="K74" s="291" t="str">
        <f>FHD_NOTE_P_36</f>
        <v/>
      </c>
      <c r="L74" s="545"/>
      <c r="M74" s="1638"/>
      <c r="N74" s="1638"/>
      <c r="S74" s="1638"/>
      <c r="V74" s="546"/>
      <c r="AB74" s="1634"/>
      <c r="AC74" s="1634"/>
      <c r="AD74" s="1634"/>
      <c r="AE74" s="1634"/>
      <c r="AF74" s="1634"/>
      <c r="AG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551</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551</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551</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551</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551</v>
      </c>
      <c r="H79" s="978"/>
      <c r="I79" s="559"/>
      <c r="J79" s="978"/>
      <c r="K79" s="291" t="str">
        <f>FHD_NOTE_P_41</f>
        <v/>
      </c>
      <c r="L79" s="545"/>
      <c r="M79" s="1638"/>
      <c r="N79" s="1638"/>
      <c r="S79" s="1638"/>
      <c r="V79" s="546"/>
      <c r="AB79" s="1634"/>
      <c r="AC79" s="1634"/>
      <c r="AD79" s="1634"/>
      <c r="AE79" s="1634"/>
      <c r="AF79" s="1634"/>
      <c r="AG79" s="1162">
        <v>19</v>
      </c>
    </row>
    <row s="1368" customFormat="1" customHeight="1" ht="19.95">
      <c r="A80" s="991" t="s">
        <v>578</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551</v>
      </c>
      <c r="H80" s="978"/>
      <c r="I80" s="559"/>
      <c r="J80" s="978"/>
      <c r="K80" s="291" t="str">
        <f>FHD_NOTE_P_42</f>
        <v/>
      </c>
      <c r="L80" s="545"/>
      <c r="M80" s="1638"/>
      <c r="N80" s="1638"/>
      <c r="S80" s="1638"/>
      <c r="V80" s="546"/>
      <c r="AB80" s="1634"/>
      <c r="AC80" s="1634"/>
      <c r="AD80" s="1634"/>
      <c r="AE80" s="1634"/>
      <c r="AF80" s="1634"/>
      <c r="AG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1057"/>
      <c r="K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c r="A82" s="2373" t="s">
        <v>579</v>
      </c>
      <c r="C82" s="737"/>
      <c r="D82" s="735"/>
      <c r="E82" s="548" t="str">
        <f>FHD_NUM_P_44</f>
        <v>7</v>
      </c>
      <c r="F82" s="1882" t="str">
        <f>FHD_P_44</f>
        <v>Объём поднятой воды</v>
      </c>
      <c r="G82" s="1883" t="s">
        <v>580</v>
      </c>
      <c r="H82" s="979"/>
      <c r="I82" s="579"/>
      <c r="J82" s="979"/>
      <c r="K82" s="291" t="str">
        <f>FHD_NOTE_P_44</f>
        <v/>
      </c>
      <c r="L82" s="736"/>
      <c r="M82" s="737"/>
      <c r="N82" s="737"/>
      <c r="S82" s="737"/>
      <c r="V82" s="738"/>
      <c r="AB82" s="739"/>
      <c r="AC82" s="739"/>
      <c r="AD82" s="739"/>
      <c r="AE82" s="739"/>
      <c r="AF82" s="739"/>
      <c r="AG82" s="912">
        <v>0</v>
      </c>
    </row>
    <row s="1368" customFormat="1" customHeight="1" ht="18.75">
      <c r="A83" s="2373"/>
      <c r="C83" s="737"/>
      <c r="D83" s="735"/>
      <c r="E83" s="548" t="str">
        <f>FHD_NUM_P_45</f>
        <v>8</v>
      </c>
      <c r="F83" s="1882" t="str">
        <f>FHD_P_45</f>
        <v>Объём покупной воды</v>
      </c>
      <c r="G83" s="1883" t="s">
        <v>580</v>
      </c>
      <c r="H83" s="979"/>
      <c r="I83" s="579"/>
      <c r="J83" s="979"/>
      <c r="K83" s="291" t="str">
        <f>FHD_NOTE_P_45</f>
        <v/>
      </c>
      <c r="L83" s="736"/>
      <c r="M83" s="737"/>
      <c r="N83" s="737"/>
      <c r="S83" s="737"/>
      <c r="V83" s="738"/>
      <c r="AB83" s="739"/>
      <c r="AC83" s="739"/>
      <c r="AD83" s="739"/>
      <c r="AE83" s="739"/>
      <c r="AF83" s="739"/>
      <c r="AG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580</v>
      </c>
      <c r="H84" s="979"/>
      <c r="I84" s="579"/>
      <c r="J84" s="979"/>
      <c r="K84" s="291" t="str">
        <f>FHD_NOTE_P_46</f>
        <v/>
      </c>
      <c r="L84" s="736"/>
      <c r="M84" s="737"/>
      <c r="N84" s="737"/>
      <c r="S84" s="737"/>
      <c r="V84" s="738"/>
      <c r="AB84" s="739"/>
      <c r="AC84" s="739"/>
      <c r="AD84" s="739"/>
      <c r="AE84" s="739"/>
      <c r="AF84" s="739"/>
      <c r="AG84" s="912">
        <v>0</v>
      </c>
    </row>
    <row s="1368" customFormat="1" customHeight="1" ht="18.75">
      <c r="A85" s="2373"/>
      <c r="C85" s="737"/>
      <c r="D85" s="735"/>
      <c r="E85" s="548" t="str">
        <f>FHD_NUM_P_47</f>
        <v>10</v>
      </c>
      <c r="F85" s="1882" t="str">
        <f>FHD_P_47</f>
        <v>Объём отпущенной потребителям воды, в том числе:</v>
      </c>
      <c r="G85" s="1883" t="s">
        <v>580</v>
      </c>
      <c r="H85" s="979"/>
      <c r="I85" s="579"/>
      <c r="J85" s="979"/>
      <c r="K85" s="291" t="str">
        <f>FHD_NOTE_P_47</f>
        <v>Указывается общий объем отпущенной потребителям воды.</v>
      </c>
      <c r="L85" s="736"/>
      <c r="M85" s="737"/>
      <c r="N85" s="737"/>
      <c r="S85" s="737"/>
      <c r="V85" s="738"/>
      <c r="AB85" s="739"/>
      <c r="AC85" s="739"/>
      <c r="AD85" s="739"/>
      <c r="AE85" s="739"/>
      <c r="AF85" s="739"/>
      <c r="AG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580</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580</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580</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580</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c r="A90" s="2373"/>
      <c r="B90" s="912"/>
      <c r="C90" s="737"/>
      <c r="D90" s="735"/>
      <c r="E90" s="548" t="str">
        <f>FHD_NUM_P_52</f>
        <v>11</v>
      </c>
      <c r="F90" s="1882" t="str">
        <f>FHD_P_52</f>
        <v>Потери воды в сетях</v>
      </c>
      <c r="G90" s="1883" t="s">
        <v>557</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hidden="1">
      <c r="A91" s="2375" t="s">
        <v>581</v>
      </c>
      <c r="C91" s="737"/>
      <c r="D91" s="735"/>
      <c r="E91" s="548" t="str">
        <f>FHD_NUM_P_53</f>
        <v/>
      </c>
      <c r="F91" s="1882" t="str">
        <f>FHD_P_53</f>
        <v/>
      </c>
      <c r="G91" s="1883" t="s">
        <v>580</v>
      </c>
      <c r="H91" s="979"/>
      <c r="I91" s="579"/>
      <c r="J91" s="979"/>
      <c r="K91" s="291" t="str">
        <f>FHD_NOTE_P_53</f>
        <v/>
      </c>
      <c r="L91" s="736"/>
      <c r="M91" s="737"/>
      <c r="N91" s="737"/>
      <c r="S91" s="737"/>
      <c r="V91" s="738"/>
      <c r="AB91" s="739"/>
      <c r="AC91" s="739"/>
      <c r="AD91" s="739"/>
      <c r="AE91" s="739"/>
      <c r="AF91" s="739"/>
      <c r="AG91" s="912">
        <v>0</v>
      </c>
    </row>
    <row s="1368" customFormat="1" customHeight="1" ht="18.75" hidden="1">
      <c r="A92" s="2375"/>
      <c r="C92" s="737"/>
      <c r="D92" s="735"/>
      <c r="E92" s="548" t="str">
        <f>FHD_NUM_P_54</f>
        <v/>
      </c>
      <c r="F92" s="1882" t="str">
        <f>FHD_P_54</f>
        <v/>
      </c>
      <c r="G92" s="1883" t="s">
        <v>580</v>
      </c>
      <c r="H92" s="979"/>
      <c r="I92" s="579"/>
      <c r="J92" s="979"/>
      <c r="K92" s="291" t="str">
        <f>FHD_NOTE_P_54</f>
        <v/>
      </c>
      <c r="L92" s="736"/>
      <c r="M92" s="737"/>
      <c r="N92" s="737"/>
      <c r="S92" s="737"/>
      <c r="V92" s="738"/>
      <c r="AB92" s="739"/>
      <c r="AC92" s="739"/>
      <c r="AD92" s="739"/>
      <c r="AE92" s="739"/>
      <c r="AF92" s="739"/>
      <c r="AG92" s="912">
        <v>0</v>
      </c>
    </row>
    <row s="1368" customFormat="1" customHeight="1" ht="18.75" hidden="1">
      <c r="A93" s="2375"/>
      <c r="C93" s="737"/>
      <c r="D93" s="740"/>
      <c r="E93" s="548" t="str">
        <f>FHD_NUM_P_55</f>
        <v/>
      </c>
      <c r="F93" s="1882" t="str">
        <f>FHD_P_55</f>
        <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hidden="1">
      <c r="A94" s="2375"/>
      <c r="C94" s="737"/>
      <c r="D94" s="735"/>
      <c r="E94" s="548" t="str">
        <f>FHD_NUM_P_56</f>
        <v/>
      </c>
      <c r="F94" s="1882" t="str">
        <f>FHD_P_56</f>
        <v/>
      </c>
      <c r="G94" s="1883" t="s">
        <v>582</v>
      </c>
      <c r="H94" s="979"/>
      <c r="I94" s="579"/>
      <c r="J94" s="979"/>
      <c r="K94" s="291" t="str">
        <f>FHD_NOTE_P_56</f>
        <v/>
      </c>
      <c r="L94" s="736"/>
      <c r="M94" s="737"/>
      <c r="N94" s="737"/>
      <c r="S94" s="737"/>
      <c r="V94" s="738"/>
      <c r="AB94" s="739"/>
      <c r="AC94" s="739"/>
      <c r="AD94" s="739"/>
      <c r="AE94" s="739"/>
      <c r="AF94" s="739"/>
      <c r="AG94" s="912">
        <v>0</v>
      </c>
    </row>
    <row s="1637" customFormat="1" customHeight="1" ht="18.75" hidden="1">
      <c r="A95" s="2375"/>
      <c r="B95" s="912"/>
      <c r="C95" s="737"/>
      <c r="D95" s="735"/>
      <c r="E95" s="548" t="str">
        <f>FHD_NUM_P_57</f>
        <v/>
      </c>
      <c r="F95" s="1882" t="str">
        <f>FHD_P_57</f>
        <v/>
      </c>
      <c r="G95" s="1883" t="s">
        <v>557</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hidden="1">
      <c r="A96" s="2373" t="s">
        <v>583</v>
      </c>
      <c r="D96" s="1640"/>
      <c r="E96" s="548" t="str">
        <f>FHD_NUM_P_58</f>
        <v/>
      </c>
      <c r="F96" s="1882" t="str">
        <f>FHD_P_58</f>
        <v/>
      </c>
      <c r="G96" s="1883" t="s">
        <v>580</v>
      </c>
      <c r="H96" s="979"/>
      <c r="I96" s="579"/>
      <c r="J96" s="979"/>
      <c r="K96" s="291" t="str">
        <f>FHD_NOTE_P_58</f>
        <v/>
      </c>
      <c r="L96" s="545"/>
      <c r="AG96" s="1633">
        <v>0</v>
      </c>
    </row>
    <row customHeight="1" ht="18.75" hidden="1">
      <c r="A97" s="2373"/>
      <c r="D97" s="1640"/>
      <c r="E97" s="548" t="str">
        <f>FHD_NUM_P_59</f>
        <v/>
      </c>
      <c r="F97" s="1882" t="str">
        <f>FHD_P_59</f>
        <v/>
      </c>
      <c r="G97" s="1883" t="s">
        <v>580</v>
      </c>
      <c r="H97" s="979"/>
      <c r="I97" s="579"/>
      <c r="J97" s="979"/>
      <c r="K97" s="291" t="str">
        <f>FHD_NOTE_P_59</f>
        <v/>
      </c>
      <c r="L97" s="545"/>
      <c r="AG97" s="1633">
        <v>0</v>
      </c>
    </row>
    <row customHeight="1" ht="18.75" hidden="1">
      <c r="A98" s="2373"/>
      <c r="D98" s="1640"/>
      <c r="E98" s="548" t="str">
        <f>FHD_NUM_P_60</f>
        <v/>
      </c>
      <c r="F98" s="1882" t="str">
        <f>FHD_P_60</f>
        <v/>
      </c>
      <c r="G98" s="1883" t="s">
        <v>580</v>
      </c>
      <c r="H98" s="979"/>
      <c r="I98" s="579"/>
      <c r="J98" s="979"/>
      <c r="K98" s="291" t="str">
        <f>FHD_NOTE_P_60</f>
        <v/>
      </c>
      <c r="L98" s="545"/>
      <c r="AG98" s="1633">
        <v>0</v>
      </c>
    </row>
    <row s="1368" customFormat="1" customHeight="1" ht="18.75" hidden="1">
      <c r="A99" s="2373" t="s">
        <v>584</v>
      </c>
      <c r="C99" s="1638"/>
      <c r="D99" s="1640"/>
      <c r="E99" s="548" t="str">
        <f>FHD_NUM_P_61</f>
        <v/>
      </c>
      <c r="F99" s="1882" t="str">
        <f>FHD_P_61</f>
        <v/>
      </c>
      <c r="G99" s="1880" t="s">
        <v>555</v>
      </c>
      <c r="H99" s="981"/>
      <c r="I99" s="744"/>
      <c r="J99" s="981"/>
      <c r="K99" s="291" t="str">
        <f>FHD_NOTE_P_61</f>
        <v/>
      </c>
      <c r="L99" s="545"/>
      <c r="M99" s="1638"/>
      <c r="N99" s="1638"/>
      <c r="S99" s="1638"/>
      <c r="V99" s="546"/>
      <c r="AB99" s="1634"/>
      <c r="AC99" s="1634"/>
      <c r="AD99" s="1634"/>
      <c r="AE99" s="1634"/>
      <c r="AF99" s="1634"/>
      <c r="AG99" s="1162">
        <v>0</v>
      </c>
    </row>
    <row s="1644" customFormat="1" customHeight="1" ht="0.75" hidden="1">
      <c r="A100" s="2373"/>
      <c r="D100" s="550"/>
      <c r="E100" s="1015" t="str">
        <f>E99&amp;".0"</f>
        <v>.0</v>
      </c>
      <c r="F100" s="996"/>
      <c r="G100" s="997"/>
      <c r="H100" s="994"/>
      <c r="I100" s="994"/>
      <c r="J100" s="994"/>
      <c r="K100" s="998"/>
      <c r="AG100" s="1638">
        <v>0</v>
      </c>
    </row>
    <row customHeight="1" ht="15" hidden="1">
      <c r="A101" s="2373"/>
      <c r="D101" s="1635"/>
      <c r="E101" s="973"/>
      <c r="F101" s="974" t="s">
        <v>585</v>
      </c>
      <c r="G101" s="574"/>
      <c r="H101" s="575"/>
      <c r="I101" s="575"/>
      <c r="J101" s="2636"/>
      <c r="K101" s="1006" t="s">
        <v>586</v>
      </c>
      <c r="L101" s="545"/>
      <c r="AG101" s="1633">
        <v>0</v>
      </c>
    </row>
    <row s="1368" customFormat="1" customHeight="1" ht="18.75" hidden="1">
      <c r="A102" s="2373"/>
      <c r="C102" s="1638"/>
      <c r="D102" s="1640"/>
      <c r="E102" s="548" t="str">
        <f>FHD_NUM_P_62</f>
        <v/>
      </c>
      <c r="F102" s="1882" t="str">
        <f>FHD_P_62</f>
        <v/>
      </c>
      <c r="G102" s="1879" t="s">
        <v>555</v>
      </c>
      <c r="H102" s="559"/>
      <c r="I102" s="559"/>
      <c r="J102" s="559"/>
      <c r="K102" s="291" t="str">
        <f>FHD_NOTE_P_62</f>
        <v/>
      </c>
      <c r="L102" s="545"/>
      <c r="M102" s="1638"/>
      <c r="N102" s="1638"/>
      <c r="S102" s="1638"/>
      <c r="V102" s="546"/>
      <c r="AB102" s="1634"/>
      <c r="AC102" s="1634"/>
      <c r="AD102" s="1634"/>
      <c r="AE102" s="1634"/>
      <c r="AF102" s="1634"/>
      <c r="AG102" s="1162">
        <v>0</v>
      </c>
    </row>
    <row s="1368" customFormat="1" customHeight="1" ht="18.75" hidden="1">
      <c r="A103" s="2373"/>
      <c r="C103" s="1638"/>
      <c r="D103" s="1640"/>
      <c r="E103" s="548" t="str">
        <f>FHD_NUM_P_63</f>
        <v/>
      </c>
      <c r="F103" s="1882" t="str">
        <f>FHD_P_63</f>
        <v/>
      </c>
      <c r="G103" s="1879" t="s">
        <v>582</v>
      </c>
      <c r="H103" s="579"/>
      <c r="I103" s="579"/>
      <c r="J103" s="579"/>
      <c r="K103" s="291" t="str">
        <f>FHD_NOTE_P_63</f>
        <v/>
      </c>
      <c r="L103" s="545"/>
      <c r="M103" s="1638"/>
      <c r="N103" s="1638"/>
      <c r="S103" s="1638"/>
      <c r="V103" s="546"/>
      <c r="AB103" s="1634"/>
      <c r="AC103" s="1634"/>
      <c r="AD103" s="1634"/>
      <c r="AE103" s="1634"/>
      <c r="AF103" s="1634"/>
      <c r="AG103" s="1162">
        <v>0</v>
      </c>
    </row>
    <row s="1368" customFormat="1" customHeight="1" ht="18.75" hidden="1">
      <c r="A104" s="2373"/>
      <c r="C104" s="1638" t="s">
        <v>587</v>
      </c>
      <c r="D104" s="1640"/>
      <c r="E104" s="548" t="str">
        <f>FHD_NUM_P_64</f>
        <v/>
      </c>
      <c r="F104" s="1882" t="str">
        <f>FHD_P_64</f>
        <v/>
      </c>
      <c r="G104" s="1879" t="s">
        <v>582</v>
      </c>
      <c r="H104" s="547"/>
      <c r="I104" s="547"/>
      <c r="J104" s="547"/>
      <c r="K104" s="291" t="str">
        <f>FHD_NOTE_P_64</f>
        <v/>
      </c>
      <c r="L104" s="545"/>
      <c r="M104" s="1638"/>
      <c r="N104" s="1638"/>
      <c r="S104" s="1638"/>
      <c r="V104" s="546"/>
      <c r="AB104" s="1634"/>
      <c r="AC104" s="1634"/>
      <c r="AD104" s="1634"/>
      <c r="AE104" s="1634"/>
      <c r="AF104" s="1634"/>
      <c r="AG104" s="1162">
        <v>0</v>
      </c>
    </row>
    <row s="1368" customFormat="1" customHeight="1" ht="18.75" hidden="1">
      <c r="A105" s="2373"/>
      <c r="C105" s="1638"/>
      <c r="D105" s="1640"/>
      <c r="E105" s="548" t="str">
        <f>FHD_NUM_P_65</f>
        <v/>
      </c>
      <c r="F105" s="1882" t="str">
        <f>FHD_P_65</f>
        <v/>
      </c>
      <c r="G105" s="1879" t="s">
        <v>582</v>
      </c>
      <c r="H105" s="579"/>
      <c r="I105" s="579"/>
      <c r="J105" s="579"/>
      <c r="K105" s="291" t="str">
        <f>FHD_NOTE_P_65</f>
        <v/>
      </c>
      <c r="L105" s="545"/>
      <c r="M105" s="1638"/>
      <c r="N105" s="1638"/>
      <c r="S105" s="1638"/>
      <c r="V105" s="546"/>
      <c r="AB105" s="1634"/>
      <c r="AC105" s="1634"/>
      <c r="AD105" s="1634"/>
      <c r="AE105" s="1634"/>
      <c r="AF105" s="1634"/>
      <c r="AG105" s="1162">
        <v>0</v>
      </c>
    </row>
    <row s="1368" customFormat="1" customHeight="1" ht="18.75" hidden="1">
      <c r="A106" s="2373"/>
      <c r="C106" s="1638"/>
      <c r="D106" s="1640"/>
      <c r="E106" s="548" t="str">
        <f>FHD_NUM_P_66</f>
        <v/>
      </c>
      <c r="F106" s="1526" t="str">
        <f>FHD_P_66</f>
        <v/>
      </c>
      <c r="G106" s="1879" t="s">
        <v>582</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hidden="1">
      <c r="A107" s="2373"/>
      <c r="C107" s="1638"/>
      <c r="D107" s="1640"/>
      <c r="E107" s="548" t="str">
        <f>FHD_NUM_P_67</f>
        <v/>
      </c>
      <c r="F107" s="1652" t="str">
        <f>FHD_P_67</f>
        <v/>
      </c>
      <c r="G107" s="1879" t="s">
        <v>582</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hidden="1">
      <c r="A108" s="2373"/>
      <c r="C108" s="1638"/>
      <c r="D108" s="1640"/>
      <c r="E108" s="548" t="str">
        <f>FHD_NUM_P_68</f>
        <v/>
      </c>
      <c r="F108" s="1526" t="str">
        <f>FHD_P_68</f>
        <v/>
      </c>
      <c r="G108" s="1879" t="s">
        <v>582</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hidden="1">
      <c r="A109" s="2373"/>
      <c r="C109" s="1638"/>
      <c r="D109" s="1640"/>
      <c r="E109" s="548" t="str">
        <f>FHD_NUM_P_69</f>
        <v/>
      </c>
      <c r="F109" s="1526" t="str">
        <f>FHD_P_69</f>
        <v/>
      </c>
      <c r="G109" s="1879" t="s">
        <v>582</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hidden="1">
      <c r="A110" s="2373"/>
      <c r="C110" s="1638"/>
      <c r="D110" s="1640"/>
      <c r="E110" s="548" t="str">
        <f>FHD_NUM_P_70</f>
        <v/>
      </c>
      <c r="F110" s="1882" t="str">
        <f>FHD_P_70</f>
        <v/>
      </c>
      <c r="G110" s="1879" t="s">
        <v>588</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hidden="1">
      <c r="A111" s="2373"/>
      <c r="C111" s="1638"/>
      <c r="D111" s="1640"/>
      <c r="E111" s="548" t="str">
        <f>FHD_NUM_P_71</f>
        <v/>
      </c>
      <c r="F111" s="1882" t="str">
        <f>FHD_P_71</f>
        <v/>
      </c>
      <c r="G111" s="1879" t="s">
        <v>588</v>
      </c>
      <c r="H111" s="559"/>
      <c r="I111" s="559"/>
      <c r="J111" s="559"/>
      <c r="K111" s="291" t="str">
        <f>FHD_NOTE_P_71</f>
        <v/>
      </c>
      <c r="L111" s="545"/>
      <c r="M111" s="1638"/>
      <c r="N111" s="1638"/>
      <c r="S111" s="1638"/>
      <c r="V111" s="546"/>
      <c r="AB111" s="1634"/>
      <c r="AC111" s="1634"/>
      <c r="AD111" s="1634"/>
      <c r="AE111" s="1634"/>
      <c r="AF111" s="1634"/>
      <c r="AG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589</v>
      </c>
      <c r="H112" s="579"/>
      <c r="I112" s="579"/>
      <c r="J112" s="579"/>
      <c r="K112" s="291" t="str">
        <f>FHD_NOTE_P_72</f>
        <v/>
      </c>
      <c r="L112" s="545"/>
      <c r="AG112" s="1633">
        <v>19</v>
      </c>
    </row>
    <row customHeight="1" ht="18.75" hidden="1">
      <c r="A113" s="991" t="s">
        <v>590</v>
      </c>
      <c r="D113" s="1640"/>
      <c r="E113" s="548" t="str">
        <f>FHD_NUM_P_73</f>
        <v/>
      </c>
      <c r="F113" s="1882" t="str">
        <f>FHD_P_73</f>
        <v/>
      </c>
      <c r="G113" s="972" t="s">
        <v>589</v>
      </c>
      <c r="H113" s="970"/>
      <c r="I113" s="970"/>
      <c r="J113" s="970"/>
      <c r="K113" s="291" t="str">
        <f>FHD_NOTE_P_73</f>
        <v/>
      </c>
      <c r="L113" s="545"/>
      <c r="AG113" s="1633">
        <v>0</v>
      </c>
    </row>
    <row customHeight="1" ht="33.75">
      <c r="A114" s="991" t="s">
        <v>591</v>
      </c>
      <c r="D114" s="1640"/>
      <c r="E114" s="548" t="str">
        <f>FHD_NUM_P_74</f>
        <v>13</v>
      </c>
      <c r="F114" s="1882" t="str">
        <f>FHD_P_74</f>
        <v>Удельный расход электрической энергии на подачу воды в сеть</v>
      </c>
      <c r="G114" s="1878" t="s">
        <v>592</v>
      </c>
      <c r="H114" s="579"/>
      <c r="I114" s="579"/>
      <c r="J114" s="579"/>
      <c r="K114" s="291" t="str">
        <f>FHD_NOTE_P_74</f>
        <v/>
      </c>
      <c r="L114" s="545"/>
      <c r="AG114" s="1633">
        <v>0</v>
      </c>
    </row>
    <row s="1637" customFormat="1" customHeight="1" ht="18.75">
      <c r="A115" s="2375" t="s">
        <v>593</v>
      </c>
      <c r="B115" s="912"/>
      <c r="C115" s="737"/>
      <c r="D115" s="735"/>
      <c r="E115" s="548" t="str">
        <f>FHD_NUM_P_75</f>
        <v>14</v>
      </c>
      <c r="F115" s="1882" t="str">
        <f>FHD_P_75</f>
        <v>Расход воды на собственные нужды, в том числе:</v>
      </c>
      <c r="G115" s="1878" t="s">
        <v>557</v>
      </c>
      <c r="H115" s="559"/>
      <c r="I115" s="559"/>
      <c r="J115" s="559"/>
      <c r="K115" s="291" t="str">
        <f>FHD_NOTE_P_75</f>
        <v>Указывается доля общего расхода воды на собственные нужны от объема отпуска воды потребителям.</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557</v>
      </c>
      <c r="H116" s="559"/>
      <c r="I116" s="559"/>
      <c r="J116" s="559"/>
      <c r="K116" s="291" t="str">
        <f>FHD_NOTE_P_76</f>
        <v>Указывается доля расхода воды на хозяйственно-бытовые нужны от объема отпуска воды потребителям.</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557</v>
      </c>
      <c r="H117" s="559"/>
      <c r="I117" s="559"/>
      <c r="J117" s="559"/>
      <c r="K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c r="A118" s="2375"/>
      <c r="D118" s="550"/>
      <c r="E118" s="1015" t="str">
        <f>E117&amp;".0"</f>
        <v>15.0</v>
      </c>
      <c r="F118" s="999"/>
      <c r="G118" s="1653"/>
      <c r="H118" s="994"/>
      <c r="I118" s="994"/>
      <c r="J118" s="994"/>
      <c r="K118" s="998"/>
      <c r="AG118" s="1638">
        <v>0</v>
      </c>
    </row>
    <row s="1637" customFormat="1" customHeight="1" ht="15">
      <c r="A119" s="2375"/>
      <c r="B119" s="912"/>
      <c r="C119" s="737"/>
      <c r="D119" s="748"/>
      <c r="E119" s="975"/>
      <c r="F119" s="976" t="s">
        <v>594</v>
      </c>
      <c r="G119" s="749"/>
      <c r="H119" s="750"/>
      <c r="I119" s="750"/>
      <c r="J119" s="2637"/>
      <c r="K119" s="1005" t="s">
        <v>595</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hidden="1">
      <c r="A120" s="2373" t="s">
        <v>596</v>
      </c>
      <c r="D120" s="1640"/>
      <c r="E120" s="548" t="str">
        <f>FHD_NUM_P_78</f>
        <v/>
      </c>
      <c r="F120" s="1882" t="str">
        <f>FHD_P_78</f>
        <v/>
      </c>
      <c r="G120" s="1879" t="s">
        <v>559</v>
      </c>
      <c r="H120" s="579"/>
      <c r="I120" s="579"/>
      <c r="J120" s="579"/>
      <c r="K120" s="291" t="str">
        <f>FHD_NOTE_P_78</f>
        <v/>
      </c>
      <c r="L120" s="545"/>
      <c r="AG120" s="1633">
        <v>0</v>
      </c>
    </row>
    <row s="1644" customFormat="1" customHeight="1" ht="0.75" hidden="1">
      <c r="A121" s="2373"/>
      <c r="D121" s="550"/>
      <c r="E121" s="1015" t="str">
        <f>E120&amp;".0"</f>
        <v>.0</v>
      </c>
      <c r="F121" s="999"/>
      <c r="G121" s="1653"/>
      <c r="H121" s="994"/>
      <c r="I121" s="994"/>
      <c r="J121" s="994"/>
      <c r="K121" s="998"/>
      <c r="AG121" s="1638">
        <v>0</v>
      </c>
    </row>
    <row customHeight="1" ht="15" hidden="1">
      <c r="A122" s="2373"/>
      <c r="D122" s="1635"/>
      <c r="E122" s="572"/>
      <c r="F122" s="1170" t="s">
        <v>585</v>
      </c>
      <c r="G122" s="574"/>
      <c r="H122" s="575"/>
      <c r="I122" s="575"/>
      <c r="J122" s="2636"/>
      <c r="K122" s="1006" t="s">
        <v>597</v>
      </c>
      <c r="L122" s="545"/>
      <c r="AG122" s="1633">
        <v>0</v>
      </c>
    </row>
    <row customHeight="1" ht="22.5" hidden="1">
      <c r="A123" s="2373"/>
      <c r="D123" s="1640"/>
      <c r="E123" s="548" t="str">
        <f>FHD_NUM_P_79</f>
        <v/>
      </c>
      <c r="F123" s="1882" t="str">
        <f>FHD_P_79</f>
        <v/>
      </c>
      <c r="G123" s="1880" t="s">
        <v>561</v>
      </c>
      <c r="H123" s="579"/>
      <c r="I123" s="579"/>
      <c r="J123" s="579"/>
      <c r="K123" s="291" t="str">
        <f>FHD_NOTE_P_79</f>
        <v/>
      </c>
      <c r="L123" s="545"/>
      <c r="AG123" s="1633">
        <v>0</v>
      </c>
    </row>
    <row s="1644" customFormat="1" customHeight="1" ht="0.75" hidden="1">
      <c r="A124" s="2373"/>
      <c r="D124" s="550"/>
      <c r="E124" s="1015" t="str">
        <f>E123&amp;".0"</f>
        <v>.0</v>
      </c>
      <c r="F124" s="1000"/>
      <c r="G124" s="1653"/>
      <c r="H124" s="994"/>
      <c r="I124" s="994"/>
      <c r="J124" s="994"/>
      <c r="K124" s="998"/>
      <c r="AG124" s="1638">
        <v>0</v>
      </c>
    </row>
    <row customHeight="1" ht="15" hidden="1">
      <c r="A125" s="2373"/>
      <c r="D125" s="1635"/>
      <c r="E125" s="572"/>
      <c r="F125" s="1170" t="s">
        <v>585</v>
      </c>
      <c r="G125" s="574"/>
      <c r="H125" s="575"/>
      <c r="I125" s="575"/>
      <c r="J125" s="2636"/>
      <c r="K125" s="1006" t="s">
        <v>598</v>
      </c>
      <c r="L125" s="545"/>
      <c r="AG125" s="1633">
        <v>0</v>
      </c>
    </row>
    <row customHeight="1" ht="22.5" hidden="1">
      <c r="A126" s="2373"/>
      <c r="D126" s="1640"/>
      <c r="E126" s="548" t="str">
        <f>FHD_NUM_P_80</f>
        <v/>
      </c>
      <c r="F126" s="1882" t="str">
        <f>FHD_P_80</f>
        <v/>
      </c>
      <c r="G126" s="1880" t="s">
        <v>599</v>
      </c>
      <c r="H126" s="559"/>
      <c r="I126" s="559"/>
      <c r="J126" s="559"/>
      <c r="K126" s="291" t="str">
        <f>FHD_NOTE_P_80</f>
        <v/>
      </c>
      <c r="L126" s="545"/>
      <c r="AG126" s="1633">
        <v>0</v>
      </c>
    </row>
    <row customHeight="1" ht="18.75" hidden="1">
      <c r="A127" s="2373"/>
      <c r="D127" s="1640"/>
      <c r="E127" s="548" t="str">
        <f>FHD_NUM_P_81</f>
        <v/>
      </c>
      <c r="F127" s="1882" t="str">
        <f>FHD_P_81</f>
        <v/>
      </c>
      <c r="G127" s="1880" t="s">
        <v>600</v>
      </c>
      <c r="H127" s="559"/>
      <c r="I127" s="559"/>
      <c r="J127" s="559"/>
      <c r="K127" s="291" t="str">
        <f>FHD_NOTE_P_81</f>
        <v/>
      </c>
      <c r="L127" s="545"/>
      <c r="AG127" s="1633">
        <v>0</v>
      </c>
    </row>
    <row customHeight="1" ht="18.75" hidden="1">
      <c r="A128" s="2373"/>
      <c r="C128" s="1638" t="s">
        <v>587</v>
      </c>
      <c r="D128" s="1640"/>
      <c r="E128" s="548" t="str">
        <f>FHD_NUM_P_82</f>
        <v/>
      </c>
      <c r="F128" s="1882" t="str">
        <f>FHD_P_82</f>
        <v/>
      </c>
      <c r="G128" s="1880" t="s">
        <v>305</v>
      </c>
      <c r="H128" s="403"/>
      <c r="I128" s="403"/>
      <c r="J128" s="820"/>
      <c r="K128" s="291" t="str">
        <f>FHD_NOTE_P_82</f>
        <v/>
      </c>
      <c r="L128" s="545"/>
      <c r="AG128" s="1633">
        <v>0</v>
      </c>
    </row>
    <row customHeight="1" ht="18.75" hidden="1">
      <c r="A129" s="2373"/>
      <c r="C129" s="1638" t="s">
        <v>587</v>
      </c>
      <c r="D129" s="1640"/>
      <c r="E129" s="548" t="str">
        <f>FHD_NUM_P_83</f>
        <v/>
      </c>
      <c r="F129" s="1526" t="str">
        <f>FHD_P_83</f>
        <v/>
      </c>
      <c r="G129" s="1880" t="s">
        <v>305</v>
      </c>
      <c r="H129" s="403"/>
      <c r="I129" s="403"/>
      <c r="J129" s="820"/>
      <c r="K129" s="291" t="str">
        <f>FHD_NOTE_P_83</f>
        <v/>
      </c>
      <c r="L129" s="545"/>
      <c r="AG129" s="1633">
        <v>0</v>
      </c>
    </row>
    <row customHeight="1" ht="18.75" hidden="1">
      <c r="A130" s="2373"/>
      <c r="C130" s="1638" t="s">
        <v>587</v>
      </c>
      <c r="D130" s="1640"/>
      <c r="E130" s="548" t="str">
        <f>FHD_NUM_P_84</f>
        <v/>
      </c>
      <c r="F130" s="1526" t="str">
        <f>FHD_P_84</f>
        <v/>
      </c>
      <c r="G130" s="1880" t="s">
        <v>305</v>
      </c>
      <c r="H130" s="403"/>
      <c r="I130" s="403"/>
      <c r="J130" s="820"/>
      <c r="K130" s="291" t="str">
        <f>FHD_NOTE_P_84</f>
        <v/>
      </c>
      <c r="L130" s="545"/>
      <c r="AG130" s="1633">
        <v>0</v>
      </c>
    </row>
    <row customHeight="1" ht="11.549999999999999">
      <c r="D131" s="1640"/>
      <c r="J131" s="1637"/>
      <c r="AG131" s="1633">
        <v>11</v>
      </c>
    </row>
    <row customHeight="1" ht="13.5">
      <c r="D132" s="1640"/>
      <c r="E132" s="338"/>
      <c r="F132" s="371"/>
      <c r="G132" s="371"/>
      <c r="H132" s="371"/>
      <c r="I132" s="1649"/>
      <c r="J132" s="1689"/>
      <c r="K132" s="583"/>
      <c r="AG132" s="1633">
        <v>13</v>
      </c>
    </row>
    <row s="1643" customFormat="1" customHeight="1" ht="11.549999999999999">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549999999999999">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549999999999999">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549999999999999">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549999999999999">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549999999999999">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549999999999999">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549999999999999">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549999999999999">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549999999999999">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549999999999999">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549999999999999">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549999999999999">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549999999999999">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549999999999999">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549999999999999">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549999999999999">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549999999999999">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549999999999999">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549999999999999">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549999999999999">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549999999999999">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549999999999999">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549999999999999">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549999999999999">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549999999999999">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549999999999999">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549999999999999">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549999999999999">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549999999999999">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549999999999999">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549999999999999">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549999999999999">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549999999999999">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549999999999999">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549999999999999">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549999999999999">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549999999999999">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549999999999999">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549999999999999">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549999999999999">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549999999999999">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549999999999999">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549999999999999">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549999999999999">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549999999999999">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549999999999999">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549999999999999">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549999999999999">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549999999999999">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549999999999999">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549999999999999">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549999999999999">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549999999999999">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549999999999999">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549999999999999">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549999999999999">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549999999999999">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549999999999999">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549999999999999">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549999999999999">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549999999999999">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549999999999999">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549999999999999">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549999999999999">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549999999999999">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549999999999999">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549999999999999">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549999999999999">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549999999999999">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549999999999999">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549999999999999">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549999999999999">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549999999999999">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549999999999999">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549999999999999">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549999999999999">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549999999999999">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549999999999999">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549999999999999">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549999999999999">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549999999999999">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549999999999999">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549999999999999">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549999999999999">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549999999999999">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549999999999999">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549999999999999">
      <c r="J289" s="1637"/>
      <c r="AG289" s="1633">
        <v>11</v>
      </c>
    </row>
    <row customHeight="1" ht="11.549999999999999">
      <c r="J290" s="1637"/>
      <c r="AG290" s="1633">
        <v>11</v>
      </c>
    </row>
    <row customHeight="1" ht="11.549999999999999">
      <c r="J291" s="1637"/>
      <c r="AG291" s="1633">
        <v>11</v>
      </c>
    </row>
    <row customHeight="1" ht="11.549999999999999">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549999999999999">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549999999999999">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549999999999999">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549999999999999">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549999999999999">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549999999999999">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549999999999999">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549999999999999">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549999999999999">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549999999999999">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80</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4EBC7-03D2-167D-991D-0.71FEBC36}"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"Водоканал"</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299</v>
      </c>
      <c r="F9" s="2104"/>
      <c r="G9" s="2104"/>
      <c r="H9" s="2104"/>
      <c r="I9" s="2104"/>
      <c r="J9" s="2104"/>
      <c r="K9" s="2104"/>
      <c r="L9" s="2104"/>
      <c r="M9" s="2104"/>
      <c r="N9" s="2104"/>
      <c r="O9" s="2104"/>
      <c r="P9" s="2104"/>
      <c r="Q9" s="2104"/>
      <c r="R9" s="2105"/>
      <c r="S9" s="2129" t="s">
        <v>300</v>
      </c>
      <c r="T9" s="336"/>
      <c r="CF9" s="507">
        <v>19</v>
      </c>
    </row>
    <row customHeight="1" ht="48.29999999999999">
      <c r="D10" s="553" t="s">
        <v>86</v>
      </c>
      <c r="E10" s="2129" t="s">
        <v>86</v>
      </c>
      <c r="F10" s="2129"/>
      <c r="G10" s="523" t="s">
        <v>301</v>
      </c>
      <c r="H10" s="2129" t="s">
        <v>86</v>
      </c>
      <c r="I10" s="2129"/>
      <c r="J10" s="523" t="s">
        <v>601</v>
      </c>
      <c r="K10" s="523" t="s">
        <v>602</v>
      </c>
      <c r="L10" s="2129" t="s">
        <v>86</v>
      </c>
      <c r="M10" s="2129"/>
      <c r="N10" s="523" t="s">
        <v>603</v>
      </c>
      <c r="O10" s="523" t="s">
        <v>604</v>
      </c>
      <c r="P10" s="523" t="s">
        <v>605</v>
      </c>
      <c r="Q10" s="523" t="s">
        <v>606</v>
      </c>
      <c r="R10" s="523" t="s">
        <v>607</v>
      </c>
      <c r="S10" s="2129"/>
      <c r="T10" s="336"/>
      <c r="CF10" s="507">
        <v>46</v>
      </c>
    </row>
    <row s="1644" customFormat="1" customHeight="1" ht="15" hidden="1">
      <c r="A11" s="1054"/>
      <c r="D11" s="1027" t="s">
        <v>97</v>
      </c>
      <c r="E11" s="1027"/>
      <c r="F11" s="1027" t="s">
        <v>107</v>
      </c>
      <c r="G11" s="1027" t="s">
        <v>88</v>
      </c>
      <c r="H11" s="1027"/>
      <c r="I11" s="1027" t="s">
        <v>89</v>
      </c>
      <c r="J11" s="1027" t="s">
        <v>108</v>
      </c>
      <c r="K11" s="1027" t="s">
        <v>90</v>
      </c>
      <c r="L11" s="1027"/>
      <c r="M11" s="1027" t="s">
        <v>91</v>
      </c>
      <c r="N11" s="1027" t="s">
        <v>109</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114</v>
      </c>
      <c r="B14" s="626"/>
      <c r="C14" s="626"/>
      <c r="D14" s="2382" t="s">
        <v>97</v>
      </c>
      <c r="E14" s="2379" t="s">
        <v>103</v>
      </c>
      <c r="F14" s="2380"/>
      <c r="G14" s="2381"/>
      <c r="H14" s="2385" t="str">
        <f>IF(A14="","",INDEX(DIFFERENTIATION_UNMERGE_VD,MATCH(A14,DIFFERENTIATION_ID_DIFF,0)))</f>
        <v>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120</v>
      </c>
      <c r="B23" s="626"/>
      <c r="C23" s="626" t="s">
        <v>22</v>
      </c>
      <c r="D23" s="2580" t="s">
        <v>151</v>
      </c>
      <c r="E23" s="2379" t="s">
        <v>103</v>
      </c>
      <c r="F23" s="2380"/>
      <c r="G23" s="2381"/>
      <c r="H23" s="2385" t="str">
        <f>IF(A23="","",INDEX(DIFFERENTIATION_UNMERGE_VD,MATCH(A23,DIFFERENTIATION_ID_DIFF,0)))</f>
        <v>Подключение (технологическое присоединение) к централизованной системе водоснабжения</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608</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563</v>
      </c>
      <c r="F24" s="2380"/>
      <c r="G24" s="2381"/>
      <c r="H24" s="2385" t="str">
        <f>IF(A23="","",INDEX(DIFFERENTIATION_UNMERGE_AREA,MATCH(A23,DIFFERENTIATION_ID_DIFF,0)))</f>
        <v>без дифференциации</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564</v>
      </c>
      <c r="F25" s="2380"/>
      <c r="G25" s="2381"/>
      <c r="H25" s="2385" t="str">
        <f>IF(A23="","",INDEX(DIFFERENTIATION_UNMERGE_SYSTEM,MATCH(A23,DIFFERENTIATION_ID_DIFF,0)))</f>
        <v>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609</v>
      </c>
      <c r="F26" s="2378"/>
      <c r="G26" s="2378"/>
      <c r="H26" s="2378"/>
      <c r="I26" s="2378"/>
      <c r="J26" s="2378"/>
      <c r="K26" s="2378"/>
      <c r="L26" s="2378"/>
      <c r="M26" s="2378"/>
      <c r="N26" s="2378"/>
      <c r="O26" s="2378"/>
      <c r="P26" s="2378"/>
      <c r="Q26" s="560">
        <f>SUMIF(T27:T28,"i",Q27:Q28)</f>
        <v>0</v>
      </c>
      <c r="R26" s="1019"/>
      <c r="S26" s="1800" t="s">
        <v>610</v>
      </c>
      <c r="T26" s="719" t="s">
        <v>611</v>
      </c>
      <c r="U26" s="2376">
        <v>1</v>
      </c>
      <c r="V26" s="2376" t="s">
        <v>574</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614</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612</v>
      </c>
      <c r="F29" s="2378"/>
      <c r="G29" s="2378"/>
      <c r="H29" s="2378"/>
      <c r="I29" s="2378"/>
      <c r="J29" s="2378"/>
      <c r="K29" s="2378"/>
      <c r="L29" s="2378"/>
      <c r="M29" s="2378"/>
      <c r="N29" s="2378"/>
      <c r="O29" s="2378"/>
      <c r="P29" s="2378"/>
      <c r="Q29" s="560">
        <f>SUMIF(T30:T31,"i",Q30:Q31)</f>
        <v>0</v>
      </c>
      <c r="R29" s="1019"/>
      <c r="S29" s="1800" t="s">
        <v>613</v>
      </c>
      <c r="T29" s="719" t="s">
        <v>611</v>
      </c>
      <c r="U29" s="2376">
        <v>1</v>
      </c>
      <c r="V29" s="2376" t="s">
        <v>574</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614</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9.95">
      <c r="D32" s="1049"/>
      <c r="E32" s="1049"/>
      <c r="F32" s="1049"/>
      <c r="G32" s="1049"/>
      <c r="H32" s="1049"/>
      <c r="I32" s="1049"/>
      <c r="J32" s="1049"/>
      <c r="K32" s="1049"/>
      <c r="L32" s="1049"/>
      <c r="M32" s="1049"/>
      <c r="N32" s="1049"/>
      <c r="O32" s="1049"/>
      <c r="P32" s="1049"/>
      <c r="Q32" s="1049"/>
      <c r="R32" s="1049"/>
      <c r="S32" s="1049"/>
      <c r="T32" s="336"/>
      <c r="CF32" s="507">
        <v>19</v>
      </c>
    </row>
    <row customHeight="1" ht="11.549999999999999">
      <c r="D33" s="511"/>
      <c r="CF33" s="507">
        <v>11</v>
      </c>
    </row>
    <row customHeight="1" ht="11.549999999999999">
      <c r="D34" s="656"/>
      <c r="E34" s="656"/>
      <c r="F34" s="656"/>
      <c r="G34" s="657"/>
      <c r="CF34" s="507">
        <v>11</v>
      </c>
    </row>
    <row customHeight="1" ht="11.549999999999999">
      <c r="CF35" s="507">
        <v>11</v>
      </c>
    </row>
    <row customHeight="1" ht="11.549999999999999">
      <c r="D36" s="658"/>
      <c r="E36" s="2386"/>
      <c r="F36" s="2386"/>
      <c r="G36" s="2386"/>
      <c r="H36" s="2386"/>
      <c r="I36" s="2386"/>
      <c r="J36" s="2386"/>
      <c r="K36" s="2386"/>
      <c r="L36" s="2386"/>
      <c r="M36" s="2386"/>
      <c r="N36" s="2386"/>
      <c r="O36" s="2386"/>
      <c r="P36" s="2386"/>
      <c r="Q36" s="2386"/>
      <c r="R36" s="2386"/>
      <c r="CF36" s="507">
        <v>11</v>
      </c>
    </row>
    <row customHeight="1" ht="11.549999999999999">
      <c r="F37" s="760"/>
      <c r="G37" s="760"/>
      <c r="CF37" s="507">
        <v>11</v>
      </c>
    </row>
    <row customHeight="1" ht="11.25" hidden="1">
      <c r="A38" s="612" t="s">
        <v>80</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5C4D4-4EAB-DF06-6F92-0.8FCBCD67}"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615</v>
      </c>
      <c r="C2" s="2055" t="s">
        <v>616</v>
      </c>
      <c r="D2" s="2054" t="s">
        <v>617</v>
      </c>
      <c r="E2" s="2058">
        <f>RIGHT(I2,LEN(I2)-SEARCH("#",SUBSTITUTE(I2,".","#",LEN(I2)-LEN(SUBSTITUTE(I2,".","")))))</f>
      </c>
      <c r="F2" s="2060">
        <f>J2</f>
        <v>0</v>
      </c>
      <c r="G2" s="1638"/>
      <c r="H2" s="2061"/>
      <c r="I2" s="2051"/>
      <c r="J2" s="542"/>
      <c r="K2" s="2021" t="s">
        <v>555</v>
      </c>
      <c r="L2" s="753"/>
      <c r="M2" s="753"/>
      <c r="N2" s="753"/>
      <c r="O2" s="545"/>
      <c r="P2" s="1527" t="s">
        <v>556</v>
      </c>
      <c r="Q2" s="545"/>
      <c r="R2" s="1638"/>
      <c r="S2" s="1638"/>
      <c r="X2" s="1638"/>
      <c r="AA2" s="546"/>
      <c r="AG2" s="1634"/>
      <c r="AH2" s="1634"/>
      <c r="AI2" s="1634"/>
      <c r="AJ2" s="1634"/>
      <c r="AK2" s="1634"/>
      <c r="AL2" s="1368">
        <v>0</v>
      </c>
    </row>
    <row customHeight="1" ht="11.25" hidden="1">
      <c r="E3" s="2053" t="s">
        <v>618</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549999999999999">
      <c r="N5" s="1637"/>
      <c r="AL5" s="1633">
        <v>11</v>
      </c>
    </row>
    <row customHeight="1" ht="57.75">
      <c r="I6" s="2309" t="s">
        <v>619</v>
      </c>
      <c r="J6" s="2309"/>
      <c r="K6" s="2309"/>
      <c r="L6" s="2309"/>
      <c r="M6" s="2309"/>
      <c r="N6" s="2309"/>
      <c r="P6" s="558"/>
      <c r="AL6" s="1633">
        <v>55</v>
      </c>
    </row>
    <row customHeight="1" ht="25.2">
      <c r="I7" s="2251" t="str">
        <f>IF(org=0,"Не определено",org)</f>
        <v>АО "Водоканал"</v>
      </c>
      <c r="J7" s="2251"/>
      <c r="K7" s="2251"/>
      <c r="L7" s="2251"/>
      <c r="M7" s="2251"/>
      <c r="N7" s="2251"/>
      <c r="AL7" s="1633">
        <v>24</v>
      </c>
    </row>
    <row customHeight="1" ht="11.549999999999999">
      <c r="I8" s="1137"/>
      <c r="J8" s="1137"/>
      <c r="K8" s="1137"/>
      <c r="L8" s="1137"/>
      <c r="M8" s="1137"/>
      <c r="N8" s="1138" t="s">
        <v>22</v>
      </c>
      <c r="AL8" s="1633">
        <v>11</v>
      </c>
    </row>
    <row s="1644" customFormat="1" customHeight="1" ht="30" hidden="1">
      <c r="A9" s="1169"/>
      <c r="B9" s="1169"/>
      <c r="C9" s="1169"/>
      <c r="E9" s="1169"/>
      <c r="H9" s="1644"/>
      <c r="L9" s="891"/>
      <c r="M9" s="891" t="s">
        <v>114</v>
      </c>
      <c r="N9" s="891" t="s">
        <v>120</v>
      </c>
      <c r="AL9" s="1638">
        <v>1</v>
      </c>
    </row>
    <row customHeight="1" ht="11.549999999999999">
      <c r="E10" s="2052" t="s">
        <v>620</v>
      </c>
      <c r="I10" s="713"/>
      <c r="J10" s="2369" t="s">
        <v>103</v>
      </c>
      <c r="K10" s="2370"/>
      <c r="L10" s="2031" t="str">
        <f>IF(L9="","",INDEX(DIFFERENTIATION_UNMERGE_VD,MATCH(L9,DIFFERENTIATION_ID_DIFF,0)))</f>
        <v/>
      </c>
      <c r="M10" s="2031" t="str">
        <f>IF(M9="","",INDEX(DIFFERENTIATION_UNMERGE_VD,MATCH(M9,DIFFERENTIATION_ID_DIFF,0)))</f>
        <v>Холодное водоснабжение. Питьевая вода</v>
      </c>
      <c r="N10" s="2395" t="str">
        <f>IF(N9="","",INDEX(DIFFERENTIATION_UNMERGE_VD,MATCH(N9,DIFFERENTIATION_ID_DIFF,0)))</f>
        <v>Подключение (технологическое присоединение) к централизованной системе водоснабжения</v>
      </c>
      <c r="P10" s="2129" t="s">
        <v>300</v>
      </c>
      <c r="AL10" s="1633">
        <v>11</v>
      </c>
    </row>
    <row customHeight="1" ht="11.549999999999999">
      <c r="E11" s="2052" t="s">
        <v>621</v>
      </c>
      <c r="I11" s="713"/>
      <c r="J11" s="2369" t="s">
        <v>563</v>
      </c>
      <c r="K11" s="2370"/>
      <c r="L11" s="2031" t="str">
        <f>IF(L9="","",INDEX(DIFFERENTIATION_UNMERGE_AREA,MATCH(L9,DIFFERENTIATION_ID_DIFF,0)))</f>
        <v/>
      </c>
      <c r="M11" s="2031" t="str">
        <f>IF(M9="","",INDEX(DIFFERENTIATION_UNMERGE_AREA,MATCH(M9,DIFFERENTIATION_ID_DIFF,0)))</f>
        <v>без дифференциации</v>
      </c>
      <c r="N11" s="2395" t="str">
        <f>IF(N9="","",INDEX(DIFFERENTIATION_UNMERGE_AREA,MATCH(N9,DIFFERENTIATION_ID_DIFF,0)))</f>
        <v>без дифференциации</v>
      </c>
      <c r="P11" s="2129"/>
      <c r="AL11" s="1633">
        <v>11</v>
      </c>
    </row>
    <row customHeight="1" ht="11.549999999999999">
      <c r="E12" s="2052" t="s">
        <v>622</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P12" s="2129"/>
      <c r="AL12" s="1633">
        <v>11</v>
      </c>
    </row>
    <row customHeight="1" ht="11.549999999999999">
      <c r="E13" s="2052" t="s">
        <v>623</v>
      </c>
      <c r="F13" s="2052" t="s">
        <v>624</v>
      </c>
      <c r="I13" s="2371" t="s">
        <v>299</v>
      </c>
      <c r="J13" s="2372"/>
      <c r="K13" s="2372"/>
      <c r="L13" s="2029"/>
      <c r="M13" s="2069"/>
      <c r="N13" s="2369"/>
      <c r="P13" s="2129"/>
      <c r="AL13" s="1633">
        <v>11</v>
      </c>
    </row>
    <row customHeight="1" ht="24">
      <c r="I14" s="2022" t="s">
        <v>86</v>
      </c>
      <c r="J14" s="2022" t="s">
        <v>301</v>
      </c>
      <c r="K14" s="2022" t="s">
        <v>565</v>
      </c>
      <c r="L14" s="2062" t="s">
        <v>302</v>
      </c>
      <c r="M14" s="2063" t="s">
        <v>302</v>
      </c>
      <c r="N14" s="2264" t="s">
        <v>302</v>
      </c>
      <c r="P14" s="2129"/>
      <c r="AL14" s="1633">
        <v>23</v>
      </c>
    </row>
    <row customHeight="1" ht="24">
      <c r="A15" s="2056"/>
      <c r="B15" s="2055" t="s">
        <v>625</v>
      </c>
      <c r="C15" s="2055" t="s">
        <v>626</v>
      </c>
      <c r="D15" s="2054" t="s">
        <v>627</v>
      </c>
      <c r="E15" s="2058" t="s">
        <v>628</v>
      </c>
      <c r="F15" s="2058" t="s">
        <v>628</v>
      </c>
      <c r="G15" s="1638" t="s">
        <v>587</v>
      </c>
      <c r="H15" s="2023"/>
      <c r="I15" s="1632">
        <v>1</v>
      </c>
      <c r="J15" s="2024" t="s">
        <v>629</v>
      </c>
      <c r="K15" s="2022" t="s">
        <v>305</v>
      </c>
      <c r="L15" s="664"/>
      <c r="M15" s="820"/>
      <c r="N15" s="664"/>
      <c r="O15" s="545" t="s">
        <v>630</v>
      </c>
      <c r="P15" s="1527" t="s">
        <v>631</v>
      </c>
      <c r="Q15" s="545" t="s">
        <v>630</v>
      </c>
      <c r="AL15" s="1633">
        <v>23</v>
      </c>
    </row>
    <row customHeight="1" ht="35.699999999999996">
      <c r="A16" s="2056"/>
      <c r="B16" s="2055" t="s">
        <v>632</v>
      </c>
      <c r="C16" s="2055" t="s">
        <v>633</v>
      </c>
      <c r="D16" s="2054" t="s">
        <v>617</v>
      </c>
      <c r="E16" s="2058" t="s">
        <v>628</v>
      </c>
      <c r="F16" s="2058" t="s">
        <v>628</v>
      </c>
      <c r="H16" s="2023"/>
      <c r="I16" s="1631">
        <v>2</v>
      </c>
      <c r="J16" s="2065" t="s">
        <v>634</v>
      </c>
      <c r="K16" s="2064" t="s">
        <v>555</v>
      </c>
      <c r="L16" s="2070"/>
      <c r="M16" s="1678"/>
      <c r="N16" s="2070"/>
      <c r="O16" s="545" t="s">
        <v>630</v>
      </c>
      <c r="P16" s="1527" t="s">
        <v>635</v>
      </c>
      <c r="Q16" s="545" t="s">
        <v>630</v>
      </c>
      <c r="AL16" s="1633">
        <v>34</v>
      </c>
    </row>
    <row s="1644" customFormat="1" customHeight="1" ht="17.25" hidden="1">
      <c r="A17" s="1169"/>
      <c r="B17" s="1169"/>
      <c r="C17" s="1169"/>
      <c r="D17" s="1169"/>
      <c r="E17" s="1169"/>
      <c r="H17" s="1326"/>
      <c r="I17" s="1015" t="s">
        <v>636</v>
      </c>
      <c r="J17" s="993"/>
      <c r="K17" s="1015"/>
      <c r="L17" s="994"/>
      <c r="M17" s="994"/>
      <c r="N17" s="994"/>
      <c r="P17" s="1387"/>
      <c r="AL17" s="1638">
        <v>1</v>
      </c>
    </row>
    <row s="1368" customFormat="1" customHeight="1" ht="24">
      <c r="A18" s="989"/>
      <c r="B18" s="989"/>
      <c r="C18" s="989"/>
      <c r="D18" s="989"/>
      <c r="E18" s="989"/>
      <c r="G18" s="1638"/>
      <c r="H18" s="1635"/>
      <c r="I18" s="572"/>
      <c r="J18" s="573" t="s">
        <v>585</v>
      </c>
      <c r="K18" s="574"/>
      <c r="L18" s="2072"/>
      <c r="M18" s="575"/>
      <c r="N18" s="2638"/>
      <c r="O18" s="545"/>
      <c r="P18" s="1527" t="s">
        <v>586</v>
      </c>
      <c r="Q18" s="545"/>
      <c r="R18" s="1638"/>
      <c r="S18" s="1638"/>
      <c r="X18" s="1638"/>
      <c r="AA18" s="546"/>
      <c r="AG18" s="1634"/>
      <c r="AH18" s="1634"/>
      <c r="AI18" s="1634"/>
      <c r="AJ18" s="1634"/>
      <c r="AK18" s="1634"/>
      <c r="AL18" s="1368">
        <v>23</v>
      </c>
    </row>
    <row customHeight="1" ht="19.95">
      <c r="A19" s="2056"/>
      <c r="B19" s="2055" t="s">
        <v>637</v>
      </c>
      <c r="C19" s="2055" t="s">
        <v>638</v>
      </c>
      <c r="D19" s="2054" t="s">
        <v>617</v>
      </c>
      <c r="E19" s="2058" t="s">
        <v>628</v>
      </c>
      <c r="F19" s="2058" t="s">
        <v>628</v>
      </c>
      <c r="H19" s="2023"/>
      <c r="I19" s="1666">
        <v>3</v>
      </c>
      <c r="J19" s="2024" t="s">
        <v>638</v>
      </c>
      <c r="K19" s="2020" t="s">
        <v>555</v>
      </c>
      <c r="L19" s="729"/>
      <c r="M19" s="559"/>
      <c r="N19" s="729"/>
      <c r="O19" s="545"/>
      <c r="P19" s="1527" t="s">
        <v>639</v>
      </c>
      <c r="Q19" s="545"/>
      <c r="AL19" s="1633">
        <v>19</v>
      </c>
    </row>
    <row customHeight="1" ht="77.7">
      <c r="A20" s="2056"/>
      <c r="B20" s="2055" t="s">
        <v>640</v>
      </c>
      <c r="C20" s="2055" t="s">
        <v>641</v>
      </c>
      <c r="D20" s="2054" t="s">
        <v>617</v>
      </c>
      <c r="E20" s="2058" t="s">
        <v>628</v>
      </c>
      <c r="F20" s="2058" t="s">
        <v>628</v>
      </c>
      <c r="H20" s="2023"/>
      <c r="I20" s="1666">
        <v>4</v>
      </c>
      <c r="J20" s="2024" t="s">
        <v>642</v>
      </c>
      <c r="K20" s="2020" t="s">
        <v>582</v>
      </c>
      <c r="L20" s="729"/>
      <c r="M20" s="559"/>
      <c r="N20" s="729"/>
      <c r="O20" s="545"/>
      <c r="P20" s="1527"/>
      <c r="Q20" s="545"/>
      <c r="AL20" s="1633">
        <v>74</v>
      </c>
    </row>
    <row customHeight="1" ht="35.699999999999996">
      <c r="A21" s="2056"/>
      <c r="B21" s="2055" t="s">
        <v>643</v>
      </c>
      <c r="C21" s="2055" t="s">
        <v>644</v>
      </c>
      <c r="D21" s="2054" t="s">
        <v>617</v>
      </c>
      <c r="E21" s="2058" t="s">
        <v>628</v>
      </c>
      <c r="F21" s="2058" t="s">
        <v>628</v>
      </c>
      <c r="H21" s="2023"/>
      <c r="I21" s="1666">
        <v>5</v>
      </c>
      <c r="J21" s="2024" t="s">
        <v>645</v>
      </c>
      <c r="K21" s="2020" t="s">
        <v>582</v>
      </c>
      <c r="L21" s="729"/>
      <c r="M21" s="559"/>
      <c r="N21" s="729"/>
      <c r="O21" s="545"/>
      <c r="P21" s="1527" t="s">
        <v>639</v>
      </c>
      <c r="Q21" s="545"/>
      <c r="AL21" s="1633">
        <v>34</v>
      </c>
    </row>
    <row customHeight="1" ht="48.29999999999999">
      <c r="A22" s="2056"/>
      <c r="B22" s="2055" t="s">
        <v>646</v>
      </c>
      <c r="C22" s="2055" t="s">
        <v>647</v>
      </c>
      <c r="D22" s="2054" t="s">
        <v>617</v>
      </c>
      <c r="E22" s="2058" t="s">
        <v>628</v>
      </c>
      <c r="F22" s="2058" t="s">
        <v>628</v>
      </c>
      <c r="H22" s="2023"/>
      <c r="I22" s="1666">
        <v>6</v>
      </c>
      <c r="J22" s="2024" t="s">
        <v>648</v>
      </c>
      <c r="K22" s="2020" t="s">
        <v>582</v>
      </c>
      <c r="L22" s="729"/>
      <c r="M22" s="559"/>
      <c r="N22" s="729"/>
      <c r="O22" s="545"/>
      <c r="P22" s="1527" t="s">
        <v>649</v>
      </c>
      <c r="Q22" s="545"/>
      <c r="AL22" s="1633">
        <v>46</v>
      </c>
    </row>
    <row customHeight="1" ht="19.95">
      <c r="A23" s="2056"/>
      <c r="B23" s="2055" t="s">
        <v>650</v>
      </c>
      <c r="C23" s="2055" t="s">
        <v>651</v>
      </c>
      <c r="D23" s="2054" t="s">
        <v>617</v>
      </c>
      <c r="E23" s="2058" t="s">
        <v>628</v>
      </c>
      <c r="F23" s="2058" t="s">
        <v>628</v>
      </c>
      <c r="H23" s="2023"/>
      <c r="I23" s="1666" t="s">
        <v>652</v>
      </c>
      <c r="J23" s="1526" t="s">
        <v>653</v>
      </c>
      <c r="K23" s="2020" t="s">
        <v>582</v>
      </c>
      <c r="L23" s="729"/>
      <c r="M23" s="559"/>
      <c r="N23" s="729"/>
      <c r="O23" s="545"/>
      <c r="P23" s="1527" t="s">
        <v>639</v>
      </c>
      <c r="Q23" s="545"/>
      <c r="AL23" s="1633">
        <v>19</v>
      </c>
    </row>
    <row customHeight="1" ht="19.95">
      <c r="A24" s="2056"/>
      <c r="B24" s="2055" t="s">
        <v>654</v>
      </c>
      <c r="C24" s="2055" t="s">
        <v>655</v>
      </c>
      <c r="D24" s="2054" t="s">
        <v>617</v>
      </c>
      <c r="E24" s="2058" t="s">
        <v>628</v>
      </c>
      <c r="F24" s="2058" t="s">
        <v>628</v>
      </c>
      <c r="H24" s="2023"/>
      <c r="I24" s="1666" t="s">
        <v>656</v>
      </c>
      <c r="J24" s="1526" t="s">
        <v>657</v>
      </c>
      <c r="K24" s="2020" t="s">
        <v>582</v>
      </c>
      <c r="L24" s="729"/>
      <c r="M24" s="559"/>
      <c r="N24" s="729"/>
      <c r="O24" s="545"/>
      <c r="P24" s="1527"/>
      <c r="Q24" s="545"/>
      <c r="AL24" s="1633">
        <v>19</v>
      </c>
    </row>
    <row customHeight="1" ht="24">
      <c r="A25" s="2056"/>
      <c r="B25" s="2055" t="s">
        <v>658</v>
      </c>
      <c r="C25" s="2055" t="s">
        <v>659</v>
      </c>
      <c r="D25" s="2054" t="s">
        <v>617</v>
      </c>
      <c r="E25" s="2058" t="s">
        <v>628</v>
      </c>
      <c r="F25" s="2058" t="s">
        <v>628</v>
      </c>
      <c r="H25" s="2023"/>
      <c r="I25" s="1666" t="s">
        <v>660</v>
      </c>
      <c r="J25" s="1526" t="s">
        <v>661</v>
      </c>
      <c r="K25" s="2020" t="s">
        <v>582</v>
      </c>
      <c r="L25" s="729"/>
      <c r="M25" s="559"/>
      <c r="N25" s="729"/>
      <c r="O25" s="545"/>
      <c r="P25" s="1527"/>
      <c r="Q25" s="545"/>
      <c r="AL25" s="1633">
        <v>23</v>
      </c>
    </row>
    <row customHeight="1" ht="24">
      <c r="A26" s="2056"/>
      <c r="B26" s="2055" t="s">
        <v>662</v>
      </c>
      <c r="C26" s="2055" t="s">
        <v>663</v>
      </c>
      <c r="D26" s="2054" t="s">
        <v>617</v>
      </c>
      <c r="E26" s="2058" t="s">
        <v>628</v>
      </c>
      <c r="F26" s="2058" t="s">
        <v>628</v>
      </c>
      <c r="H26" s="2023"/>
      <c r="I26" s="1666">
        <v>7</v>
      </c>
      <c r="J26" s="2024" t="s">
        <v>663</v>
      </c>
      <c r="K26" s="2020" t="s">
        <v>664</v>
      </c>
      <c r="L26" s="729"/>
      <c r="M26" s="559"/>
      <c r="N26" s="729"/>
      <c r="O26" s="545"/>
      <c r="P26" s="1527"/>
      <c r="Q26" s="545"/>
      <c r="AL26" s="1633">
        <v>23</v>
      </c>
    </row>
    <row customHeight="1" ht="24">
      <c r="A27" s="2056"/>
      <c r="B27" s="2055" t="s">
        <v>665</v>
      </c>
      <c r="C27" s="2055" t="s">
        <v>666</v>
      </c>
      <c r="D27" s="2054" t="s">
        <v>617</v>
      </c>
      <c r="E27" s="2058" t="s">
        <v>628</v>
      </c>
      <c r="F27" s="2058" t="s">
        <v>628</v>
      </c>
      <c r="H27" s="2023"/>
      <c r="I27" s="1666">
        <v>8</v>
      </c>
      <c r="J27" s="2024" t="s">
        <v>666</v>
      </c>
      <c r="K27" s="2020" t="s">
        <v>588</v>
      </c>
      <c r="L27" s="729"/>
      <c r="M27" s="559"/>
      <c r="N27" s="729"/>
      <c r="O27" s="545"/>
      <c r="P27" s="1527"/>
      <c r="Q27" s="545"/>
      <c r="AL27" s="1633">
        <v>23</v>
      </c>
    </row>
    <row customHeight="1" ht="35.699999999999996">
      <c r="A28" s="2056"/>
      <c r="B28" s="2055" t="s">
        <v>667</v>
      </c>
      <c r="C28" s="2055" t="s">
        <v>668</v>
      </c>
      <c r="D28" s="2054" t="s">
        <v>617</v>
      </c>
      <c r="E28" s="2058" t="s">
        <v>628</v>
      </c>
      <c r="F28" s="2058" t="s">
        <v>628</v>
      </c>
      <c r="H28" s="2023"/>
      <c r="I28" s="1677">
        <v>9</v>
      </c>
      <c r="J28" s="2024" t="s">
        <v>669</v>
      </c>
      <c r="K28" s="2020" t="s">
        <v>559</v>
      </c>
      <c r="L28" s="729"/>
      <c r="M28" s="559"/>
      <c r="N28" s="729"/>
      <c r="O28" s="545"/>
      <c r="P28" s="1527"/>
      <c r="Q28" s="545"/>
      <c r="AL28" s="1633">
        <v>34</v>
      </c>
    </row>
    <row customHeight="1" ht="35.699999999999996">
      <c r="A29" s="2056"/>
      <c r="B29" s="2055" t="s">
        <v>670</v>
      </c>
      <c r="C29" s="2055" t="s">
        <v>671</v>
      </c>
      <c r="D29" s="2054" t="s">
        <v>617</v>
      </c>
      <c r="E29" s="2058" t="s">
        <v>628</v>
      </c>
      <c r="F29" s="2058" t="s">
        <v>628</v>
      </c>
      <c r="H29" s="2023"/>
      <c r="I29" s="1677">
        <v>10</v>
      </c>
      <c r="J29" s="2024" t="s">
        <v>672</v>
      </c>
      <c r="K29" s="2020" t="s">
        <v>559</v>
      </c>
      <c r="L29" s="729"/>
      <c r="M29" s="559"/>
      <c r="N29" s="729"/>
      <c r="O29" s="545"/>
      <c r="P29" s="1527"/>
      <c r="Q29" s="545"/>
      <c r="AL29" s="1633">
        <v>34</v>
      </c>
    </row>
    <row customHeight="1" ht="24">
      <c r="A30" s="2056"/>
      <c r="B30" s="2055" t="s">
        <v>673</v>
      </c>
      <c r="C30" s="2055" t="s">
        <v>674</v>
      </c>
      <c r="D30" s="2054" t="s">
        <v>617</v>
      </c>
      <c r="E30" s="2058" t="s">
        <v>628</v>
      </c>
      <c r="F30" s="2058" t="s">
        <v>628</v>
      </c>
      <c r="H30" s="2023"/>
      <c r="I30" s="1677">
        <v>11</v>
      </c>
      <c r="J30" s="2024" t="s">
        <v>674</v>
      </c>
      <c r="K30" s="2020" t="s">
        <v>589</v>
      </c>
      <c r="L30" s="2071"/>
      <c r="M30" s="1623"/>
      <c r="N30" s="2071"/>
      <c r="O30" s="545"/>
      <c r="P30" s="1527"/>
      <c r="Q30" s="545"/>
      <c r="AL30" s="1633">
        <v>23</v>
      </c>
    </row>
    <row customHeight="1" ht="24">
      <c r="A31" s="2056"/>
      <c r="B31" s="2055" t="s">
        <v>675</v>
      </c>
      <c r="C31" s="2055" t="s">
        <v>676</v>
      </c>
      <c r="D31" s="2054" t="s">
        <v>617</v>
      </c>
      <c r="E31" s="2058" t="s">
        <v>628</v>
      </c>
      <c r="F31" s="2058" t="s">
        <v>628</v>
      </c>
      <c r="H31" s="2023"/>
      <c r="I31" s="1677">
        <v>12</v>
      </c>
      <c r="J31" s="2024" t="s">
        <v>676</v>
      </c>
      <c r="K31" s="2020" t="s">
        <v>589</v>
      </c>
      <c r="L31" s="2071"/>
      <c r="M31" s="1623"/>
      <c r="N31" s="2071"/>
      <c r="O31" s="545"/>
      <c r="P31" s="1527"/>
      <c r="Q31" s="545"/>
      <c r="AL31" s="1633">
        <v>23</v>
      </c>
    </row>
    <row customHeight="1" ht="48.29999999999999">
      <c r="A32" s="2056"/>
      <c r="B32" s="2055" t="s">
        <v>677</v>
      </c>
      <c r="C32" s="2055" t="s">
        <v>678</v>
      </c>
      <c r="D32" s="2054" t="s">
        <v>617</v>
      </c>
      <c r="E32" s="2058" t="s">
        <v>628</v>
      </c>
      <c r="F32" s="2058" t="s">
        <v>628</v>
      </c>
      <c r="H32" s="2023"/>
      <c r="I32" s="1677">
        <v>13</v>
      </c>
      <c r="J32" s="2024" t="s">
        <v>679</v>
      </c>
      <c r="K32" s="2020" t="s">
        <v>599</v>
      </c>
      <c r="L32" s="729"/>
      <c r="M32" s="559"/>
      <c r="N32" s="729"/>
      <c r="O32" s="545"/>
      <c r="P32" s="1527" t="s">
        <v>639</v>
      </c>
      <c r="Q32" s="545"/>
      <c r="AL32" s="1633">
        <v>46</v>
      </c>
    </row>
    <row s="1368" customFormat="1" customHeight="1" ht="48.29999999999999">
      <c r="A33" s="2056"/>
      <c r="B33" s="2055" t="s">
        <v>680</v>
      </c>
      <c r="C33" s="2055" t="s">
        <v>681</v>
      </c>
      <c r="D33" s="2054" t="s">
        <v>617</v>
      </c>
      <c r="E33" s="2058" t="s">
        <v>628</v>
      </c>
      <c r="F33" s="2058" t="s">
        <v>628</v>
      </c>
      <c r="G33" s="1638"/>
      <c r="H33" s="2023"/>
      <c r="I33" s="1677">
        <v>14</v>
      </c>
      <c r="J33" s="2036" t="s">
        <v>682</v>
      </c>
      <c r="K33" s="2025" t="s">
        <v>683</v>
      </c>
      <c r="L33" s="729"/>
      <c r="M33" s="559"/>
      <c r="N33" s="729"/>
      <c r="O33" s="545"/>
      <c r="P33" s="1527" t="s">
        <v>639</v>
      </c>
      <c r="Q33" s="545"/>
      <c r="R33" s="1638"/>
      <c r="S33" s="1638"/>
      <c r="X33" s="1638"/>
      <c r="AA33" s="546"/>
      <c r="AG33" s="1634"/>
      <c r="AH33" s="1634"/>
      <c r="AI33" s="1634"/>
      <c r="AJ33" s="1634"/>
      <c r="AK33" s="1634"/>
      <c r="AL33" s="1368">
        <v>46</v>
      </c>
    </row>
    <row customHeight="1" ht="108">
      <c r="A34" s="2056"/>
      <c r="B34" s="2055" t="s">
        <v>684</v>
      </c>
      <c r="C34" s="2055" t="s">
        <v>685</v>
      </c>
      <c r="D34" s="2054" t="s">
        <v>627</v>
      </c>
      <c r="E34" s="2058" t="s">
        <v>628</v>
      </c>
      <c r="F34" s="2058" t="s">
        <v>628</v>
      </c>
      <c r="G34" s="1638" t="s">
        <v>587</v>
      </c>
      <c r="H34" s="2023"/>
      <c r="I34" s="2034">
        <v>15</v>
      </c>
      <c r="J34" s="2035" t="s">
        <v>686</v>
      </c>
      <c r="K34" s="2020" t="s">
        <v>305</v>
      </c>
      <c r="L34" s="387"/>
      <c r="M34" s="1166"/>
      <c r="N34" s="387"/>
      <c r="O34" s="545"/>
      <c r="P34" s="1527" t="s">
        <v>631</v>
      </c>
      <c r="Q34" s="545"/>
      <c r="AL34" s="1633">
        <v>103</v>
      </c>
    </row>
    <row s="1643" customFormat="1" customHeight="1" ht="11.549999999999999">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549999999999999">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549999999999999">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549999999999999">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549999999999999">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549999999999999">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549999999999999">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549999999999999">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549999999999999">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549999999999999">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549999999999999">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549999999999999">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549999999999999">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549999999999999">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549999999999999">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549999999999999">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549999999999999">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549999999999999">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549999999999999">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549999999999999">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549999999999999">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549999999999999">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549999999999999">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549999999999999">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549999999999999">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549999999999999">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549999999999999">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549999999999999">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549999999999999">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549999999999999">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549999999999999">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549999999999999">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549999999999999">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549999999999999">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549999999999999">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549999999999999">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549999999999999">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549999999999999">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549999999999999">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549999999999999">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549999999999999">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549999999999999">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549999999999999">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549999999999999">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549999999999999">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549999999999999">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549999999999999">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549999999999999">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549999999999999">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549999999999999">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549999999999999">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549999999999999">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549999999999999">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549999999999999">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549999999999999">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549999999999999">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549999999999999">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549999999999999">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549999999999999">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549999999999999">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549999999999999">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549999999999999">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549999999999999">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549999999999999">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549999999999999">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549999999999999">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549999999999999">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549999999999999">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549999999999999">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549999999999999">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549999999999999">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549999999999999">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549999999999999">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549999999999999">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549999999999999">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549999999999999">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549999999999999">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549999999999999">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549999999999999">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549999999999999">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549999999999999">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549999999999999">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549999999999999">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549999999999999">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549999999999999">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549999999999999">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549999999999999">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549999999999999">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549999999999999">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549999999999999">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549999999999999">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549999999999999">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549999999999999">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549999999999999">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549999999999999">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549999999999999">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549999999999999">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549999999999999">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549999999999999">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549999999999999">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549999999999999">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549999999999999">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549999999999999">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549999999999999">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549999999999999">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549999999999999">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549999999999999">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549999999999999">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549999999999999">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549999999999999">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549999999999999">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549999999999999">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549999999999999">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549999999999999">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549999999999999">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549999999999999">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549999999999999">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549999999999999">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549999999999999">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549999999999999">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549999999999999">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549999999999999">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549999999999999">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549999999999999">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549999999999999">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549999999999999">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549999999999999">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549999999999999">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549999999999999">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549999999999999">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549999999999999">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549999999999999">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549999999999999">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549999999999999">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549999999999999">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549999999999999">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549999999999999">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549999999999999">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549999999999999">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549999999999999">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549999999999999">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549999999999999">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549999999999999">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549999999999999">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549999999999999">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549999999999999">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549999999999999">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549999999999999">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549999999999999">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549999999999999">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549999999999999">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549999999999999">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549999999999999">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549999999999999">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549999999999999">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549999999999999">
      <c r="N190" s="1637"/>
      <c r="AL190" s="1633">
        <v>11</v>
      </c>
    </row>
    <row customHeight="1" ht="11.549999999999999">
      <c r="N191" s="1637"/>
      <c r="AL191" s="1633">
        <v>11</v>
      </c>
    </row>
    <row customHeight="1" ht="11.549999999999999">
      <c r="N192" s="1637"/>
      <c r="AL192" s="1633">
        <v>11</v>
      </c>
    </row>
    <row customHeight="1" ht="11.549999999999999">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549999999999999">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549999999999999">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549999999999999">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549999999999999">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549999999999999">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549999999999999">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549999999999999">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549999999999999">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549999999999999">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549999999999999">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80</v>
      </c>
      <c r="B204" s="989" t="s">
        <v>150</v>
      </c>
      <c r="C204" s="989" t="s">
        <v>150</v>
      </c>
      <c r="D204" s="989" t="s">
        <v>150</v>
      </c>
      <c r="E204" s="989" t="s">
        <v>150</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6EFAE-3089-F4C3-2697-0.D52F5DF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687</v>
      </c>
      <c r="C2" s="2055" t="s">
        <v>688</v>
      </c>
      <c r="D2" s="2054" t="s">
        <v>627</v>
      </c>
      <c r="E2" s="2060">
        <f>I2-3</f>
        <v>-3</v>
      </c>
      <c r="F2" s="2060">
        <f>J2</f>
        <v>0</v>
      </c>
      <c r="H2" s="1732" t="s">
        <v>119</v>
      </c>
      <c r="I2" s="2026"/>
      <c r="J2" s="1684"/>
      <c r="K2" s="2020" t="s">
        <v>305</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АО "Водоканал"</v>
      </c>
      <c r="J6" s="2251"/>
      <c r="K6" s="2251"/>
      <c r="L6" s="2251"/>
      <c r="M6" s="268"/>
      <c r="W6" s="1633">
        <v>17</v>
      </c>
    </row>
    <row customHeight="1" ht="14.699999999999998">
      <c r="H7" s="378"/>
      <c r="I7" s="459"/>
      <c r="J7" s="465"/>
      <c r="K7" s="465"/>
      <c r="L7" s="754"/>
      <c r="M7" s="195"/>
      <c r="W7" s="1633">
        <v>14</v>
      </c>
    </row>
    <row customHeight="1" ht="14.699999999999998">
      <c r="H8" s="378"/>
      <c r="I8" s="2388" t="s">
        <v>299</v>
      </c>
      <c r="J8" s="2389"/>
      <c r="K8" s="2389"/>
      <c r="L8" s="2390"/>
      <c r="M8" s="2391" t="s">
        <v>300</v>
      </c>
      <c r="W8" s="1633">
        <v>14</v>
      </c>
    </row>
    <row customHeight="1" ht="35.699999999999996">
      <c r="E9" s="2053" t="s">
        <v>618</v>
      </c>
      <c r="F9" s="2053" t="s">
        <v>624</v>
      </c>
      <c r="H9" s="378"/>
      <c r="I9" s="2027" t="s">
        <v>86</v>
      </c>
      <c r="J9" s="2028" t="s">
        <v>301</v>
      </c>
      <c r="K9" s="2066" t="s">
        <v>565</v>
      </c>
      <c r="L9" s="2067" t="s">
        <v>302</v>
      </c>
      <c r="M9" s="2391"/>
      <c r="W9" s="1633">
        <v>34</v>
      </c>
    </row>
    <row customHeight="1" ht="35.699999999999996">
      <c r="B10" s="2055" t="s">
        <v>690</v>
      </c>
      <c r="C10" s="2055" t="s">
        <v>691</v>
      </c>
      <c r="D10" s="2054" t="s">
        <v>627</v>
      </c>
      <c r="E10" s="2058" t="s">
        <v>628</v>
      </c>
      <c r="F10" s="2058" t="s">
        <v>628</v>
      </c>
      <c r="H10" s="378"/>
      <c r="I10" s="2026" t="s">
        <v>97</v>
      </c>
      <c r="J10" s="1888" t="s">
        <v>692</v>
      </c>
      <c r="K10" s="2020" t="s">
        <v>305</v>
      </c>
      <c r="L10" s="820"/>
      <c r="M10" s="299" t="s">
        <v>693</v>
      </c>
      <c r="W10" s="1633">
        <v>34</v>
      </c>
    </row>
    <row customHeight="1" ht="50.25">
      <c r="B11" s="2055" t="s">
        <v>694</v>
      </c>
      <c r="C11" s="2055" t="s">
        <v>695</v>
      </c>
      <c r="D11" s="2054" t="s">
        <v>627</v>
      </c>
      <c r="E11" s="2058" t="s">
        <v>628</v>
      </c>
      <c r="F11" s="2058" t="s">
        <v>628</v>
      </c>
      <c r="H11" s="378"/>
      <c r="I11" s="2026" t="s">
        <v>107</v>
      </c>
      <c r="J11" s="1888" t="s">
        <v>696</v>
      </c>
      <c r="K11" s="2020" t="s">
        <v>305</v>
      </c>
      <c r="L11" s="820"/>
      <c r="M11" s="299" t="s">
        <v>693</v>
      </c>
      <c r="W11" s="1633">
        <v>48</v>
      </c>
    </row>
    <row customHeight="1" ht="48.29999999999999">
      <c r="B12" s="2055" t="s">
        <v>697</v>
      </c>
      <c r="C12" s="2055" t="s">
        <v>698</v>
      </c>
      <c r="D12" s="2054" t="s">
        <v>627</v>
      </c>
      <c r="E12" s="2058" t="s">
        <v>628</v>
      </c>
      <c r="F12" s="2058" t="s">
        <v>628</v>
      </c>
      <c r="H12" s="1690"/>
      <c r="I12" s="2026" t="s">
        <v>88</v>
      </c>
      <c r="J12" s="2033" t="s">
        <v>699</v>
      </c>
      <c r="K12" s="2020" t="s">
        <v>305</v>
      </c>
      <c r="L12" s="820"/>
      <c r="M12" s="299" t="s">
        <v>700</v>
      </c>
      <c r="N12" s="1626"/>
      <c r="P12" s="1633"/>
      <c r="W12" s="1633">
        <v>46</v>
      </c>
    </row>
    <row customHeight="1" ht="14.699999999999998">
      <c r="E13" s="345"/>
      <c r="H13" s="378"/>
      <c r="I13" s="349"/>
      <c r="J13" s="653" t="s">
        <v>701</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F212B-5717-7E71-F9E8-0.DC9D86F5}"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551</v>
      </c>
      <c r="H2" s="543"/>
      <c r="I2" s="543"/>
      <c r="J2" s="753"/>
      <c r="K2" s="544" t="s">
        <v>702</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1.5">
      <c r="E6" s="2309" t="s">
        <v>703</v>
      </c>
      <c r="F6" s="2309"/>
      <c r="G6" s="2309"/>
      <c r="H6" s="2309"/>
      <c r="I6" s="2309"/>
      <c r="J6" s="2309"/>
      <c r="K6" s="558"/>
      <c r="AG6" s="1633">
        <v>30</v>
      </c>
    </row>
    <row customHeight="1" ht="11.549999999999999">
      <c r="E7" s="2251" t="str">
        <f>IF(org=0,"Не определено",org)</f>
        <v>АО "Водоканал"</v>
      </c>
      <c r="F7" s="2251"/>
      <c r="G7" s="2251"/>
      <c r="H7" s="2251"/>
      <c r="I7" s="2251"/>
      <c r="J7" s="2251"/>
      <c r="AG7" s="1633">
        <v>11</v>
      </c>
    </row>
    <row customHeight="1" ht="11.549999999999999">
      <c r="E8" s="1137"/>
      <c r="F8" s="1137"/>
      <c r="G8" s="1137"/>
      <c r="H8" s="1137"/>
      <c r="I8" s="1137"/>
      <c r="J8" s="1138" t="s">
        <v>22</v>
      </c>
      <c r="AG8" s="1633">
        <v>11</v>
      </c>
    </row>
    <row s="1644" customFormat="1" customHeight="1" ht="4.2">
      <c r="A9" s="1169"/>
      <c r="D9" s="1644"/>
      <c r="H9" s="891"/>
      <c r="I9" s="891" t="s">
        <v>114</v>
      </c>
      <c r="J9" s="891" t="s">
        <v>120</v>
      </c>
      <c r="AG9" s="1638">
        <v>4</v>
      </c>
    </row>
    <row customHeight="1" ht="11.549999999999999">
      <c r="E10" s="713"/>
      <c r="F10" s="2369" t="s">
        <v>103</v>
      </c>
      <c r="G10" s="2370"/>
      <c r="H10" s="1554" t="str">
        <f>IF(H9="","",INDEX(DIFFERENTIATION_UNMERGE_VD,MATCH(H9,DIFFERENTIATION_ID_DIFF,0)))</f>
        <v/>
      </c>
      <c r="I10" s="1554" t="str">
        <f>IF(I9="","",INDEX(DIFFERENTIATION_UNMERGE_VD,MATCH(I9,DIFFERENTIATION_ID_DIFF,0)))</f>
        <v>Холодное водоснабжение. Питьевая вода</v>
      </c>
      <c r="J10" s="2395" t="str">
        <f>IF(J9="","",INDEX(DIFFERENTIATION_UNMERGE_VD,MATCH(J9,DIFFERENTIATION_ID_DIFF,0)))</f>
        <v>Подключение (технологическое присоединение) к централизованной системе водоснабжения</v>
      </c>
      <c r="K10" s="2129"/>
      <c r="AG10" s="1633">
        <v>11</v>
      </c>
    </row>
    <row customHeight="1" ht="11.549999999999999">
      <c r="E11" s="713"/>
      <c r="F11" s="2369" t="s">
        <v>563</v>
      </c>
      <c r="G11" s="2370"/>
      <c r="H11" s="1554" t="str">
        <f>IF(H9="","",INDEX(DIFFERENTIATION_UNMERGE_AREA,MATCH(H9,DIFFERENTIATION_ID_DIFF,0)))</f>
        <v/>
      </c>
      <c r="I11" s="1554" t="str">
        <f>IF(I9="","",INDEX(DIFFERENTIATION_UNMERGE_AREA,MATCH(I9,DIFFERENTIATION_ID_DIFF,0)))</f>
        <v>без дифференциации</v>
      </c>
      <c r="J11" s="2395" t="str">
        <f>IF(J9="","",INDEX(DIFFERENTIATION_UNMERGE_AREA,MATCH(J9,DIFFERENTIATION_ID_DIFF,0)))</f>
        <v>без дифференциации</v>
      </c>
      <c r="K11" s="2129"/>
      <c r="AG11" s="1633">
        <v>11</v>
      </c>
    </row>
    <row customHeight="1" ht="1.0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1</v>
      </c>
    </row>
    <row customHeight="1" ht="11.549999999999999">
      <c r="E13" s="2371" t="s">
        <v>299</v>
      </c>
      <c r="F13" s="2372"/>
      <c r="G13" s="2372"/>
      <c r="H13" s="1553"/>
      <c r="I13" s="1553"/>
      <c r="J13" s="2369"/>
      <c r="K13" s="2129"/>
      <c r="AG13" s="1633">
        <v>11</v>
      </c>
    </row>
    <row customHeight="1" ht="24">
      <c r="E14" s="1641" t="s">
        <v>86</v>
      </c>
      <c r="F14" s="1636" t="s">
        <v>301</v>
      </c>
      <c r="G14" s="1636" t="s">
        <v>565</v>
      </c>
      <c r="H14" s="1636" t="s">
        <v>302</v>
      </c>
      <c r="I14" s="1636" t="s">
        <v>302</v>
      </c>
      <c r="J14" s="2314" t="s">
        <v>302</v>
      </c>
      <c r="K14" s="2129"/>
      <c r="AG14" s="1633">
        <v>23</v>
      </c>
    </row>
    <row customHeight="1" ht="19.95">
      <c r="D15" s="1640"/>
      <c r="E15" s="1632" t="s">
        <v>97</v>
      </c>
      <c r="F15" s="709" t="s">
        <v>704</v>
      </c>
      <c r="G15" s="1648" t="s">
        <v>551</v>
      </c>
      <c r="H15" s="559"/>
      <c r="I15" s="559"/>
      <c r="J15" s="559"/>
      <c r="K15" s="291" t="s">
        <v>705</v>
      </c>
      <c r="L15" s="545" t="s">
        <v>630</v>
      </c>
      <c r="AG15" s="1633">
        <v>19</v>
      </c>
    </row>
    <row customHeight="1" ht="35.699999999999996">
      <c r="D16" s="1640"/>
      <c r="E16" s="1632" t="s">
        <v>107</v>
      </c>
      <c r="F16" s="709" t="s">
        <v>706</v>
      </c>
      <c r="G16" s="1648" t="s">
        <v>551</v>
      </c>
      <c r="H16" s="560">
        <f>SUM(H17,H20:H32)</f>
        <v>0</v>
      </c>
      <c r="I16" s="560">
        <f>SUM(I17,I20,I23,I26,I29:I32)</f>
        <v>0</v>
      </c>
      <c r="J16" s="560">
        <f>SUM(J17,J20:J32)</f>
        <v>0</v>
      </c>
      <c r="K16" s="291" t="s">
        <v>707</v>
      </c>
      <c r="L16" s="545" t="s">
        <v>630</v>
      </c>
      <c r="AG16" s="1633">
        <v>34</v>
      </c>
    </row>
    <row customHeight="1" ht="19.95">
      <c r="D17" s="1640"/>
      <c r="E17" s="1666" t="s">
        <v>708</v>
      </c>
      <c r="F17" s="956" t="s">
        <v>709</v>
      </c>
      <c r="G17" s="1645" t="s">
        <v>551</v>
      </c>
      <c r="H17" s="559"/>
      <c r="I17" s="559"/>
      <c r="J17" s="559"/>
      <c r="K17" s="291" t="s">
        <v>710</v>
      </c>
      <c r="L17" s="545"/>
      <c r="AG17" s="1633">
        <v>19</v>
      </c>
    </row>
    <row customHeight="1" ht="24">
      <c r="D18" s="1640"/>
      <c r="E18" s="1666" t="s">
        <v>711</v>
      </c>
      <c r="F18" s="1652" t="s">
        <v>712</v>
      </c>
      <c r="G18" s="1645" t="s">
        <v>551</v>
      </c>
      <c r="H18" s="559"/>
      <c r="I18" s="559"/>
      <c r="J18" s="559"/>
      <c r="K18" s="291" t="s">
        <v>713</v>
      </c>
      <c r="L18" s="545"/>
      <c r="AG18" s="1633">
        <v>23</v>
      </c>
    </row>
    <row customHeight="1" ht="35.699999999999996">
      <c r="D19" s="1640"/>
      <c r="E19" s="1666" t="s">
        <v>714</v>
      </c>
      <c r="F19" s="1652" t="s">
        <v>715</v>
      </c>
      <c r="G19" s="1645" t="s">
        <v>551</v>
      </c>
      <c r="H19" s="559"/>
      <c r="I19" s="559"/>
      <c r="J19" s="559"/>
      <c r="K19" s="291"/>
      <c r="L19" s="545"/>
      <c r="AG19" s="1633">
        <v>34</v>
      </c>
    </row>
    <row customHeight="1" ht="19.95">
      <c r="D20" s="1640"/>
      <c r="E20" s="1666" t="s">
        <v>306</v>
      </c>
      <c r="F20" s="956" t="s">
        <v>716</v>
      </c>
      <c r="G20" s="1645" t="s">
        <v>551</v>
      </c>
      <c r="H20" s="559"/>
      <c r="I20" s="559"/>
      <c r="J20" s="559"/>
      <c r="K20" s="291" t="s">
        <v>717</v>
      </c>
      <c r="L20" s="545"/>
      <c r="AG20" s="1633">
        <v>19</v>
      </c>
    </row>
    <row customHeight="1" ht="19.95">
      <c r="D21" s="1640"/>
      <c r="E21" s="1666" t="s">
        <v>718</v>
      </c>
      <c r="F21" s="1652" t="s">
        <v>719</v>
      </c>
      <c r="G21" s="1645" t="s">
        <v>551</v>
      </c>
      <c r="H21" s="559"/>
      <c r="I21" s="559"/>
      <c r="J21" s="559"/>
      <c r="K21" s="291"/>
      <c r="L21" s="545"/>
      <c r="AG21" s="1633">
        <v>19</v>
      </c>
    </row>
    <row customHeight="1" ht="19.95">
      <c r="D22" s="1640"/>
      <c r="E22" s="1666" t="s">
        <v>720</v>
      </c>
      <c r="F22" s="1652" t="s">
        <v>721</v>
      </c>
      <c r="G22" s="1645" t="s">
        <v>551</v>
      </c>
      <c r="H22" s="559"/>
      <c r="I22" s="559"/>
      <c r="J22" s="559"/>
      <c r="K22" s="291"/>
      <c r="L22" s="545"/>
      <c r="AG22" s="1633">
        <v>19</v>
      </c>
    </row>
    <row customHeight="1" ht="24">
      <c r="D23" s="1640"/>
      <c r="E23" s="1666" t="s">
        <v>309</v>
      </c>
      <c r="F23" s="956" t="s">
        <v>722</v>
      </c>
      <c r="G23" s="1645" t="s">
        <v>551</v>
      </c>
      <c r="H23" s="559"/>
      <c r="I23" s="559"/>
      <c r="J23" s="559"/>
      <c r="K23" s="291" t="s">
        <v>723</v>
      </c>
      <c r="L23" s="545"/>
      <c r="AG23" s="1633">
        <v>23</v>
      </c>
    </row>
    <row customHeight="1" ht="19.95">
      <c r="D24" s="1640"/>
      <c r="E24" s="1666" t="s">
        <v>724</v>
      </c>
      <c r="F24" s="1652" t="s">
        <v>725</v>
      </c>
      <c r="G24" s="1645" t="s">
        <v>551</v>
      </c>
      <c r="H24" s="559"/>
      <c r="I24" s="559"/>
      <c r="J24" s="559"/>
      <c r="K24" s="291"/>
      <c r="L24" s="545"/>
      <c r="AG24" s="1633">
        <v>19</v>
      </c>
    </row>
    <row customHeight="1" ht="35.699999999999996">
      <c r="D25" s="1640"/>
      <c r="E25" s="1666" t="s">
        <v>726</v>
      </c>
      <c r="F25" s="1652" t="s">
        <v>727</v>
      </c>
      <c r="G25" s="1645" t="s">
        <v>551</v>
      </c>
      <c r="H25" s="559"/>
      <c r="I25" s="559"/>
      <c r="J25" s="559"/>
      <c r="K25" s="291"/>
      <c r="L25" s="545"/>
      <c r="AG25" s="1633">
        <v>34</v>
      </c>
    </row>
    <row customHeight="1" ht="24">
      <c r="D26" s="1640"/>
      <c r="E26" s="1666" t="s">
        <v>728</v>
      </c>
      <c r="F26" s="956" t="s">
        <v>729</v>
      </c>
      <c r="G26" s="1645" t="s">
        <v>551</v>
      </c>
      <c r="H26" s="559"/>
      <c r="I26" s="559"/>
      <c r="J26" s="559"/>
      <c r="K26" s="291" t="s">
        <v>730</v>
      </c>
      <c r="L26" s="545"/>
      <c r="AG26" s="1633">
        <v>23</v>
      </c>
    </row>
    <row customHeight="1" ht="19.95">
      <c r="D27" s="1640"/>
      <c r="E27" s="1677" t="s">
        <v>731</v>
      </c>
      <c r="F27" s="1652" t="s">
        <v>732</v>
      </c>
      <c r="G27" s="1656" t="s">
        <v>551</v>
      </c>
      <c r="H27" s="1678"/>
      <c r="I27" s="1678"/>
      <c r="J27" s="1678"/>
      <c r="K27" s="291"/>
      <c r="L27" s="545"/>
      <c r="AG27" s="1633">
        <v>19</v>
      </c>
    </row>
    <row customHeight="1" ht="19.95">
      <c r="D28" s="1640"/>
      <c r="E28" s="1677" t="s">
        <v>733</v>
      </c>
      <c r="F28" s="1652" t="s">
        <v>734</v>
      </c>
      <c r="G28" s="1656" t="s">
        <v>551</v>
      </c>
      <c r="H28" s="1678"/>
      <c r="I28" s="1678"/>
      <c r="J28" s="1678"/>
      <c r="K28" s="291"/>
      <c r="L28" s="545"/>
      <c r="AG28" s="1633">
        <v>19</v>
      </c>
    </row>
    <row customHeight="1" ht="19.95">
      <c r="D29" s="1640"/>
      <c r="E29" s="1677" t="s">
        <v>735</v>
      </c>
      <c r="F29" s="956" t="s">
        <v>736</v>
      </c>
      <c r="G29" s="1656" t="s">
        <v>551</v>
      </c>
      <c r="H29" s="1678"/>
      <c r="I29" s="1678"/>
      <c r="J29" s="1678"/>
      <c r="K29" s="291"/>
      <c r="L29" s="545"/>
      <c r="AG29" s="1633">
        <v>19</v>
      </c>
    </row>
    <row customHeight="1" ht="19.95">
      <c r="D30" s="1640"/>
      <c r="E30" s="1677" t="s">
        <v>737</v>
      </c>
      <c r="F30" s="956" t="s">
        <v>738</v>
      </c>
      <c r="G30" s="1656" t="s">
        <v>551</v>
      </c>
      <c r="H30" s="1678"/>
      <c r="I30" s="1678"/>
      <c r="J30" s="1678"/>
      <c r="K30" s="291"/>
      <c r="L30" s="545"/>
      <c r="AG30" s="1633">
        <v>19</v>
      </c>
    </row>
    <row customHeight="1" ht="19.95">
      <c r="D31" s="1640"/>
      <c r="E31" s="1677" t="s">
        <v>739</v>
      </c>
      <c r="F31" s="956" t="s">
        <v>740</v>
      </c>
      <c r="G31" s="1656" t="s">
        <v>551</v>
      </c>
      <c r="H31" s="1678"/>
      <c r="I31" s="1678"/>
      <c r="J31" s="1678"/>
      <c r="K31" s="291"/>
      <c r="L31" s="545"/>
      <c r="AG31" s="1633">
        <v>19</v>
      </c>
    </row>
    <row s="1368" customFormat="1" customHeight="1" ht="35.699999999999996">
      <c r="A32" s="989"/>
      <c r="C32" s="1638"/>
      <c r="D32" s="1640"/>
      <c r="E32" s="1677" t="s">
        <v>741</v>
      </c>
      <c r="F32" s="956" t="s">
        <v>742</v>
      </c>
      <c r="G32" s="1646" t="s">
        <v>551</v>
      </c>
      <c r="H32" s="581">
        <f>SUM(H33:H34)</f>
        <v>0</v>
      </c>
      <c r="I32" s="581">
        <f>SUM(I33:I34)</f>
        <v>0</v>
      </c>
      <c r="J32" s="581">
        <f>SUM(J33:J34)</f>
        <v>0</v>
      </c>
      <c r="K32" s="291" t="s">
        <v>743</v>
      </c>
      <c r="L32" s="545"/>
      <c r="M32" s="1638"/>
      <c r="N32" s="1638"/>
      <c r="S32" s="1638"/>
      <c r="V32" s="546"/>
      <c r="AB32" s="1634"/>
      <c r="AC32" s="1634"/>
      <c r="AD32" s="1634"/>
      <c r="AE32" s="1634"/>
      <c r="AF32" s="1634"/>
      <c r="AG32" s="1162">
        <v>34</v>
      </c>
    </row>
    <row s="1644" customFormat="1" customHeight="1" ht="1.05">
      <c r="A33" s="1169"/>
      <c r="D33" s="550"/>
      <c r="E33" s="804" t="str">
        <f>E32&amp;".0"</f>
        <v>2.8.0</v>
      </c>
      <c r="F33" s="993"/>
      <c r="G33" s="553"/>
      <c r="H33" s="994"/>
      <c r="I33" s="994"/>
      <c r="J33" s="994"/>
      <c r="K33" s="995"/>
      <c r="AG33" s="1638">
        <v>1</v>
      </c>
    </row>
    <row s="1368" customFormat="1" customHeight="1" ht="19.95">
      <c r="A34" s="989"/>
      <c r="C34" s="1638"/>
      <c r="D34" s="1635"/>
      <c r="E34" s="572"/>
      <c r="F34" s="1668" t="s">
        <v>576</v>
      </c>
      <c r="G34" s="574"/>
      <c r="H34" s="575"/>
      <c r="I34" s="575"/>
      <c r="J34" s="2639"/>
      <c r="K34" s="303" t="s">
        <v>744</v>
      </c>
      <c r="L34" s="545"/>
      <c r="M34" s="1638"/>
      <c r="N34" s="1638"/>
      <c r="S34" s="1638"/>
      <c r="V34" s="546"/>
      <c r="AB34" s="1634"/>
      <c r="AC34" s="1634"/>
      <c r="AD34" s="1634"/>
      <c r="AE34" s="1634"/>
      <c r="AF34" s="1634"/>
      <c r="AG34" s="1162">
        <v>19</v>
      </c>
    </row>
    <row customHeight="1" ht="60">
      <c r="D35" s="1640"/>
      <c r="E35" s="1677" t="s">
        <v>745</v>
      </c>
      <c r="F35" s="956" t="s">
        <v>746</v>
      </c>
      <c r="G35" s="1656" t="s">
        <v>551</v>
      </c>
      <c r="H35" s="1678"/>
      <c r="I35" s="1678"/>
      <c r="J35" s="1678"/>
      <c r="K35" s="291" t="s">
        <v>747</v>
      </c>
      <c r="L35" s="545"/>
      <c r="AG35" s="1633">
        <v>57</v>
      </c>
    </row>
    <row s="1368" customFormat="1" customHeight="1" ht="24">
      <c r="A36" s="991" t="s">
        <v>577</v>
      </c>
      <c r="C36" s="1638"/>
      <c r="D36" s="1640"/>
      <c r="E36" s="1666" t="s">
        <v>88</v>
      </c>
      <c r="F36" s="709" t="s">
        <v>748</v>
      </c>
      <c r="G36" s="1645" t="s">
        <v>551</v>
      </c>
      <c r="H36" s="559"/>
      <c r="I36" s="559"/>
      <c r="J36" s="559"/>
      <c r="K36" s="291" t="s">
        <v>749</v>
      </c>
      <c r="L36" s="545"/>
      <c r="M36" s="1638"/>
      <c r="N36" s="1638"/>
      <c r="S36" s="1638"/>
      <c r="V36" s="546"/>
      <c r="AB36" s="1634"/>
      <c r="AC36" s="1634"/>
      <c r="AD36" s="1634"/>
      <c r="AE36" s="1634"/>
      <c r="AF36" s="1634"/>
      <c r="AG36" s="1162">
        <v>23</v>
      </c>
    </row>
    <row s="1368" customFormat="1" customHeight="1" ht="35.699999999999996">
      <c r="A37" s="991"/>
      <c r="C37" s="1638"/>
      <c r="D37" s="1640"/>
      <c r="E37" s="1666" t="s">
        <v>323</v>
      </c>
      <c r="F37" s="956" t="s">
        <v>750</v>
      </c>
      <c r="G37" s="1656"/>
      <c r="H37" s="559"/>
      <c r="I37" s="559"/>
      <c r="J37" s="559"/>
      <c r="K37" s="291"/>
      <c r="L37" s="545"/>
      <c r="M37" s="1638"/>
      <c r="N37" s="1638"/>
      <c r="S37" s="1638"/>
      <c r="V37" s="546"/>
      <c r="AB37" s="1634"/>
      <c r="AC37" s="1634"/>
      <c r="AD37" s="1634"/>
      <c r="AE37" s="1634"/>
      <c r="AF37" s="1634"/>
      <c r="AG37" s="1162">
        <v>34</v>
      </c>
    </row>
    <row s="1368" customFormat="1" customHeight="1" ht="19.95">
      <c r="A38" s="989"/>
      <c r="C38" s="1638"/>
      <c r="D38" s="577"/>
      <c r="E38" s="1666" t="s">
        <v>89</v>
      </c>
      <c r="F38" s="709" t="s">
        <v>751</v>
      </c>
      <c r="G38" s="1645" t="s">
        <v>551</v>
      </c>
      <c r="H38" s="559"/>
      <c r="I38" s="559"/>
      <c r="J38" s="559"/>
      <c r="K38" s="291" t="s">
        <v>752</v>
      </c>
      <c r="L38" s="545"/>
      <c r="M38" s="1638"/>
      <c r="N38" s="1638"/>
      <c r="S38" s="1638"/>
      <c r="V38" s="546"/>
      <c r="AB38" s="1634"/>
      <c r="AC38" s="1634"/>
      <c r="AD38" s="1634"/>
      <c r="AE38" s="1634"/>
      <c r="AF38" s="1634"/>
      <c r="AG38" s="1162">
        <v>19</v>
      </c>
    </row>
    <row s="1368" customFormat="1" customHeight="1" ht="24">
      <c r="A39" s="989"/>
      <c r="C39" s="1638"/>
      <c r="D39" s="577"/>
      <c r="E39" s="1666" t="s">
        <v>753</v>
      </c>
      <c r="F39" s="956" t="s">
        <v>754</v>
      </c>
      <c r="G39" s="1656" t="s">
        <v>551</v>
      </c>
      <c r="H39" s="559"/>
      <c r="I39" s="559"/>
      <c r="J39" s="559"/>
      <c r="K39" s="291" t="s">
        <v>755</v>
      </c>
      <c r="L39" s="545"/>
      <c r="M39" s="1638"/>
      <c r="N39" s="1638"/>
      <c r="S39" s="1638"/>
      <c r="V39" s="546"/>
      <c r="AB39" s="1634"/>
      <c r="AC39" s="1634"/>
      <c r="AD39" s="1634"/>
      <c r="AE39" s="1634"/>
      <c r="AF39" s="1634"/>
      <c r="AG39" s="1162">
        <v>23</v>
      </c>
    </row>
    <row s="1368" customFormat="1" customHeight="1" ht="24">
      <c r="A40" s="989"/>
      <c r="C40" s="1638"/>
      <c r="D40" s="1640"/>
      <c r="E40" s="1666" t="s">
        <v>756</v>
      </c>
      <c r="F40" s="1652" t="s">
        <v>757</v>
      </c>
      <c r="G40" s="1645" t="s">
        <v>551</v>
      </c>
      <c r="H40" s="559"/>
      <c r="I40" s="559"/>
      <c r="J40" s="559"/>
      <c r="K40" s="291" t="s">
        <v>758</v>
      </c>
      <c r="L40" s="545"/>
      <c r="M40" s="1638"/>
      <c r="N40" s="1638"/>
      <c r="S40" s="1638"/>
      <c r="V40" s="546"/>
      <c r="AB40" s="1634"/>
      <c r="AC40" s="1634"/>
      <c r="AD40" s="1634"/>
      <c r="AE40" s="1634"/>
      <c r="AF40" s="1634"/>
      <c r="AG40" s="1162">
        <v>23</v>
      </c>
    </row>
    <row s="1368" customFormat="1" customHeight="1" ht="24">
      <c r="A41" s="989"/>
      <c r="C41" s="1638"/>
      <c r="D41" s="1640"/>
      <c r="E41" s="1666" t="s">
        <v>759</v>
      </c>
      <c r="F41" s="1652" t="s">
        <v>760</v>
      </c>
      <c r="G41" s="1645" t="s">
        <v>551</v>
      </c>
      <c r="H41" s="559"/>
      <c r="I41" s="559"/>
      <c r="J41" s="559"/>
      <c r="K41" s="291" t="s">
        <v>761</v>
      </c>
      <c r="L41" s="545"/>
      <c r="M41" s="1638"/>
      <c r="N41" s="1638"/>
      <c r="S41" s="1638"/>
      <c r="V41" s="546"/>
      <c r="AB41" s="1634"/>
      <c r="AC41" s="1634"/>
      <c r="AD41" s="1634"/>
      <c r="AE41" s="1634"/>
      <c r="AF41" s="1634"/>
      <c r="AG41" s="1162">
        <v>23</v>
      </c>
    </row>
    <row s="1368" customFormat="1" customHeight="1" ht="24">
      <c r="A42" s="989"/>
      <c r="C42" s="1638"/>
      <c r="D42" s="1640"/>
      <c r="E42" s="1666" t="s">
        <v>762</v>
      </c>
      <c r="F42" s="1652" t="s">
        <v>763</v>
      </c>
      <c r="G42" s="1645" t="s">
        <v>551</v>
      </c>
      <c r="H42" s="559"/>
      <c r="I42" s="559"/>
      <c r="J42" s="559"/>
      <c r="K42" s="291" t="s">
        <v>764</v>
      </c>
      <c r="L42" s="545"/>
      <c r="M42" s="1638"/>
      <c r="N42" s="1638"/>
      <c r="S42" s="1638"/>
      <c r="V42" s="546"/>
      <c r="AB42" s="1634"/>
      <c r="AC42" s="1634"/>
      <c r="AD42" s="1634"/>
      <c r="AE42" s="1634"/>
      <c r="AF42" s="1634"/>
      <c r="AG42" s="1162">
        <v>23</v>
      </c>
    </row>
    <row s="1368" customFormat="1" customHeight="1" ht="35.699999999999996">
      <c r="A43" s="989"/>
      <c r="C43" s="1638" t="s">
        <v>587</v>
      </c>
      <c r="D43" s="1640"/>
      <c r="E43" s="1666" t="s">
        <v>108</v>
      </c>
      <c r="F43" s="709" t="s">
        <v>629</v>
      </c>
      <c r="G43" s="1648" t="s">
        <v>765</v>
      </c>
      <c r="H43" s="403"/>
      <c r="I43" s="403"/>
      <c r="J43" s="820"/>
      <c r="K43" s="291" t="s">
        <v>766</v>
      </c>
      <c r="L43" s="545"/>
      <c r="M43" s="1638"/>
      <c r="N43" s="1638"/>
      <c r="S43" s="1638"/>
      <c r="V43" s="546"/>
      <c r="AB43" s="1634"/>
      <c r="AC43" s="1634"/>
      <c r="AD43" s="1634"/>
      <c r="AE43" s="1634"/>
      <c r="AF43" s="1634"/>
      <c r="AG43" s="1162">
        <v>34</v>
      </c>
    </row>
    <row s="1368" customFormat="1" customHeight="1" ht="35.699999999999996">
      <c r="A44" s="989"/>
      <c r="C44" s="1638"/>
      <c r="D44" s="1640"/>
      <c r="E44" s="1666" t="s">
        <v>90</v>
      </c>
      <c r="F44" s="709" t="s">
        <v>767</v>
      </c>
      <c r="G44" s="1645" t="s">
        <v>768</v>
      </c>
      <c r="H44" s="547"/>
      <c r="I44" s="547"/>
      <c r="J44" s="547"/>
      <c r="K44" s="291" t="s">
        <v>769</v>
      </c>
      <c r="L44" s="545"/>
      <c r="M44" s="1638"/>
      <c r="N44" s="1638"/>
      <c r="S44" s="1638"/>
      <c r="V44" s="546"/>
      <c r="AB44" s="1634"/>
      <c r="AC44" s="1634"/>
      <c r="AD44" s="1634"/>
      <c r="AE44" s="1634"/>
      <c r="AF44" s="1634"/>
      <c r="AG44" s="1162">
        <v>34</v>
      </c>
    </row>
    <row s="1368" customFormat="1" customHeight="1" ht="24">
      <c r="A45" s="989"/>
      <c r="C45" s="1638"/>
      <c r="D45" s="1640"/>
      <c r="E45" s="1666" t="s">
        <v>91</v>
      </c>
      <c r="F45" s="709" t="s">
        <v>770</v>
      </c>
      <c r="G45" s="1656" t="s">
        <v>771</v>
      </c>
      <c r="H45" s="547"/>
      <c r="I45" s="547"/>
      <c r="J45" s="547"/>
      <c r="K45" s="291" t="s">
        <v>772</v>
      </c>
      <c r="L45" s="545"/>
      <c r="M45" s="1638"/>
      <c r="N45" s="1638"/>
      <c r="S45" s="1638"/>
      <c r="V45" s="546"/>
      <c r="AB45" s="1634"/>
      <c r="AC45" s="1634"/>
      <c r="AD45" s="1634"/>
      <c r="AE45" s="1634"/>
      <c r="AF45" s="1634"/>
      <c r="AG45" s="1162">
        <v>23</v>
      </c>
    </row>
    <row s="1368" customFormat="1" customHeight="1" ht="19.95">
      <c r="A46" s="989"/>
      <c r="C46" s="1638"/>
      <c r="D46" s="1640"/>
      <c r="E46" s="1666" t="s">
        <v>109</v>
      </c>
      <c r="F46" s="709" t="s">
        <v>773</v>
      </c>
      <c r="G46" s="1645" t="s">
        <v>589</v>
      </c>
      <c r="H46" s="579"/>
      <c r="I46" s="579"/>
      <c r="J46" s="579"/>
      <c r="K46" s="291"/>
      <c r="L46" s="545"/>
      <c r="M46" s="1638"/>
      <c r="N46" s="1638"/>
      <c r="S46" s="1638"/>
      <c r="V46" s="546"/>
      <c r="AB46" s="1634"/>
      <c r="AC46" s="1634"/>
      <c r="AD46" s="1634"/>
      <c r="AE46" s="1634"/>
      <c r="AF46" s="1634"/>
      <c r="AG46" s="1162">
        <v>19</v>
      </c>
    </row>
    <row customHeight="1" ht="11.549999999999999">
      <c r="D47" s="1640"/>
      <c r="J47" s="1637"/>
      <c r="AG47" s="163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549999999999999">
      <c r="J203" s="1637"/>
      <c r="AG203" s="1633">
        <v>11</v>
      </c>
    </row>
    <row customHeight="1" ht="11.549999999999999">
      <c r="J204" s="1637"/>
      <c r="AG204" s="1633">
        <v>11</v>
      </c>
    </row>
    <row customHeight="1" ht="11.549999999999999">
      <c r="J205" s="1637"/>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549999999999999">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549999999999999">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549999999999999">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549999999999999">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549999999999999">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549999999999999">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549999999999999">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80</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1F8F8-0ECA-CA16-3913-0.8ECBA746}"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551</v>
      </c>
      <c r="H2" s="543"/>
      <c r="I2" s="543"/>
      <c r="J2" s="753"/>
      <c r="K2" s="544" t="s">
        <v>554</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3.75">
      <c r="E6" s="2250" t="s">
        <v>774</v>
      </c>
      <c r="F6" s="2250"/>
      <c r="G6" s="2250"/>
      <c r="H6" s="2250"/>
      <c r="I6" s="2250"/>
      <c r="J6" s="2250"/>
      <c r="K6" s="558"/>
      <c r="AG6" s="1633">
        <v>32</v>
      </c>
    </row>
    <row customHeight="1" ht="25.2">
      <c r="E7" s="2251" t="str">
        <f>IF(org=0,"Не определено",org)</f>
        <v>АО "Водоканал"</v>
      </c>
      <c r="F7" s="2251"/>
      <c r="G7" s="2251"/>
      <c r="H7" s="2251"/>
      <c r="I7" s="2251"/>
      <c r="J7" s="2251"/>
      <c r="AG7" s="1633">
        <v>24</v>
      </c>
    </row>
    <row customHeight="1" ht="11.549999999999999">
      <c r="E8" s="1137"/>
      <c r="F8" s="1137"/>
      <c r="G8" s="1137"/>
      <c r="H8" s="1137"/>
      <c r="I8" s="1137"/>
      <c r="J8" s="1138" t="s">
        <v>22</v>
      </c>
      <c r="AG8" s="1633">
        <v>11</v>
      </c>
    </row>
    <row s="1644" customFormat="1" customHeight="1" ht="1.05">
      <c r="A9" s="1169"/>
      <c r="D9" s="1644"/>
      <c r="H9" s="891"/>
      <c r="I9" s="891" t="s">
        <v>114</v>
      </c>
      <c r="J9" s="891" t="s">
        <v>120</v>
      </c>
      <c r="AG9" s="1638">
        <v>1</v>
      </c>
    </row>
    <row customHeight="1" ht="11.549999999999999">
      <c r="E10" s="713"/>
      <c r="F10" s="2369" t="s">
        <v>103</v>
      </c>
      <c r="G10" s="2370"/>
      <c r="H10" s="1661" t="str">
        <f>IF(H9="","",INDEX(DIFFERENTIATION_UNMERGE_VD,MATCH(H9,DIFFERENTIATION_ID_DIFF,0)))</f>
        <v/>
      </c>
      <c r="I10" s="1661" t="str">
        <f>IF(I9="","",INDEX(DIFFERENTIATION_UNMERGE_VD,MATCH(I9,DIFFERENTIATION_ID_DIFF,0)))</f>
        <v>Холодное водоснабжение. Питьевая вода</v>
      </c>
      <c r="J10" s="2395" t="str">
        <f>IF(J9="","",INDEX(DIFFERENTIATION_UNMERGE_VD,MATCH(J9,DIFFERENTIATION_ID_DIFF,0)))</f>
        <v>Подключение (технологическое присоединение) к централизованной системе водоснабжения</v>
      </c>
      <c r="K10" s="2129"/>
      <c r="AG10" s="1633">
        <v>11</v>
      </c>
    </row>
    <row customHeight="1" ht="11.549999999999999">
      <c r="E11" s="713"/>
      <c r="F11" s="2369" t="s">
        <v>563</v>
      </c>
      <c r="G11" s="2370"/>
      <c r="H11" s="1661" t="str">
        <f>IF(H9="","",INDEX(DIFFERENTIATION_UNMERGE_AREA,MATCH(H9,DIFFERENTIATION_ID_DIFF,0)))</f>
        <v/>
      </c>
      <c r="I11" s="1661" t="str">
        <f>IF(I9="","",INDEX(DIFFERENTIATION_UNMERGE_AREA,MATCH(I9,DIFFERENTIATION_ID_DIFF,0)))</f>
        <v>без дифференциации</v>
      </c>
      <c r="J11" s="2395" t="str">
        <f>IF(J9="","",INDEX(DIFFERENTIATION_UNMERGE_AREA,MATCH(J9,DIFFERENTIATION_ID_DIFF,0)))</f>
        <v>без дифференциации</v>
      </c>
      <c r="K11" s="2129"/>
      <c r="AG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0</v>
      </c>
    </row>
    <row customHeight="1" ht="11.549999999999999">
      <c r="E13" s="2371" t="s">
        <v>299</v>
      </c>
      <c r="F13" s="2372"/>
      <c r="G13" s="2372"/>
      <c r="H13" s="1658"/>
      <c r="I13" s="1658"/>
      <c r="J13" s="2369"/>
      <c r="K13" s="2129"/>
      <c r="AG13" s="1633">
        <v>11</v>
      </c>
    </row>
    <row customHeight="1" ht="24">
      <c r="E14" s="1659" t="s">
        <v>86</v>
      </c>
      <c r="F14" s="1662" t="s">
        <v>301</v>
      </c>
      <c r="G14" s="1662" t="s">
        <v>565</v>
      </c>
      <c r="H14" s="1662" t="s">
        <v>302</v>
      </c>
      <c r="I14" s="1662" t="s">
        <v>302</v>
      </c>
      <c r="J14" s="2314" t="s">
        <v>302</v>
      </c>
      <c r="K14" s="2129"/>
      <c r="AG14" s="1633">
        <v>23</v>
      </c>
    </row>
    <row customHeight="1" ht="19.95">
      <c r="D15" s="1640"/>
      <c r="E15" s="1632" t="s">
        <v>97</v>
      </c>
      <c r="F15" s="709" t="s">
        <v>775</v>
      </c>
      <c r="G15" s="1659" t="s">
        <v>551</v>
      </c>
      <c r="H15" s="559"/>
      <c r="I15" s="559"/>
      <c r="J15" s="559"/>
      <c r="K15" s="291" t="s">
        <v>776</v>
      </c>
      <c r="L15" s="545" t="s">
        <v>630</v>
      </c>
      <c r="AG15" s="1633">
        <v>19</v>
      </c>
    </row>
    <row customHeight="1" ht="24">
      <c r="D16" s="1640"/>
      <c r="E16" s="1632" t="s">
        <v>107</v>
      </c>
      <c r="F16" s="1667" t="s">
        <v>777</v>
      </c>
      <c r="G16" s="1659" t="s">
        <v>551</v>
      </c>
      <c r="H16" s="560">
        <f>SUM(H17,H20:H27)</f>
        <v>0</v>
      </c>
      <c r="I16" s="560">
        <f>SUM(I17,I20:I27)</f>
        <v>0</v>
      </c>
      <c r="J16" s="560">
        <f>SUM(J17,J20:J27)</f>
        <v>0</v>
      </c>
      <c r="K16" s="291" t="s">
        <v>778</v>
      </c>
      <c r="L16" s="545" t="s">
        <v>630</v>
      </c>
      <c r="AG16" s="1633">
        <v>23</v>
      </c>
    </row>
    <row customHeight="1" ht="35.699999999999996">
      <c r="D17" s="1640"/>
      <c r="E17" s="1666" t="s">
        <v>708</v>
      </c>
      <c r="F17" s="1669" t="s">
        <v>779</v>
      </c>
      <c r="G17" s="1656" t="s">
        <v>551</v>
      </c>
      <c r="H17" s="559"/>
      <c r="I17" s="559"/>
      <c r="J17" s="559"/>
      <c r="K17" s="291" t="s">
        <v>780</v>
      </c>
      <c r="L17" s="545"/>
      <c r="AG17" s="1633">
        <v>34</v>
      </c>
    </row>
    <row customHeight="1" ht="19.95">
      <c r="D18" s="1640"/>
      <c r="E18" s="1666" t="s">
        <v>711</v>
      </c>
      <c r="F18" s="1670" t="s">
        <v>781</v>
      </c>
      <c r="G18" s="1656" t="s">
        <v>551</v>
      </c>
      <c r="H18" s="559"/>
      <c r="I18" s="559"/>
      <c r="J18" s="559"/>
      <c r="K18" s="291"/>
      <c r="L18" s="545"/>
      <c r="AG18" s="1633">
        <v>19</v>
      </c>
    </row>
    <row customHeight="1" ht="24">
      <c r="D19" s="1640"/>
      <c r="E19" s="1666" t="s">
        <v>714</v>
      </c>
      <c r="F19" s="1670" t="s">
        <v>782</v>
      </c>
      <c r="G19" s="1656" t="s">
        <v>551</v>
      </c>
      <c r="H19" s="559"/>
      <c r="I19" s="559"/>
      <c r="J19" s="559"/>
      <c r="K19" s="291"/>
      <c r="L19" s="545"/>
      <c r="AG19" s="1633">
        <v>23</v>
      </c>
    </row>
    <row customHeight="1" ht="35.699999999999996">
      <c r="D20" s="1640"/>
      <c r="E20" s="1666" t="s">
        <v>306</v>
      </c>
      <c r="F20" s="1669" t="s">
        <v>783</v>
      </c>
      <c r="G20" s="1656" t="s">
        <v>551</v>
      </c>
      <c r="H20" s="559"/>
      <c r="I20" s="559"/>
      <c r="J20" s="559"/>
      <c r="K20" s="291"/>
      <c r="L20" s="545"/>
      <c r="AG20" s="1633">
        <v>34</v>
      </c>
    </row>
    <row customHeight="1" ht="48.29999999999999">
      <c r="D21" s="1640"/>
      <c r="E21" s="1666" t="s">
        <v>309</v>
      </c>
      <c r="F21" s="1669" t="s">
        <v>784</v>
      </c>
      <c r="G21" s="1656" t="s">
        <v>551</v>
      </c>
      <c r="H21" s="559"/>
      <c r="I21" s="559"/>
      <c r="J21" s="559"/>
      <c r="K21" s="291"/>
      <c r="L21" s="545"/>
      <c r="AG21" s="1633">
        <v>46</v>
      </c>
    </row>
    <row customHeight="1" ht="60">
      <c r="D22" s="1640"/>
      <c r="E22" s="1666" t="s">
        <v>728</v>
      </c>
      <c r="F22" s="1669" t="s">
        <v>785</v>
      </c>
      <c r="G22" s="1656" t="s">
        <v>551</v>
      </c>
      <c r="H22" s="559"/>
      <c r="I22" s="559"/>
      <c r="J22" s="559"/>
      <c r="K22" s="291"/>
      <c r="L22" s="545"/>
      <c r="AG22" s="1633">
        <v>57</v>
      </c>
    </row>
    <row customHeight="1" ht="35.699999999999996">
      <c r="D23" s="1640"/>
      <c r="E23" s="1666" t="s">
        <v>735</v>
      </c>
      <c r="F23" s="1669" t="s">
        <v>786</v>
      </c>
      <c r="G23" s="1656" t="s">
        <v>551</v>
      </c>
      <c r="H23" s="559"/>
      <c r="I23" s="559"/>
      <c r="J23" s="559"/>
      <c r="K23" s="291"/>
      <c r="L23" s="545"/>
      <c r="AG23" s="1633">
        <v>34</v>
      </c>
    </row>
    <row customHeight="1" ht="35.699999999999996">
      <c r="D24" s="1640"/>
      <c r="E24" s="1666" t="s">
        <v>737</v>
      </c>
      <c r="F24" s="1669" t="s">
        <v>787</v>
      </c>
      <c r="G24" s="1656" t="s">
        <v>551</v>
      </c>
      <c r="H24" s="559"/>
      <c r="I24" s="559"/>
      <c r="J24" s="559"/>
      <c r="K24" s="291"/>
      <c r="L24" s="545"/>
      <c r="AG24" s="1633">
        <v>34</v>
      </c>
    </row>
    <row customHeight="1" ht="24">
      <c r="D25" s="1640"/>
      <c r="E25" s="1666" t="s">
        <v>739</v>
      </c>
      <c r="F25" s="1669" t="s">
        <v>788</v>
      </c>
      <c r="G25" s="1656" t="s">
        <v>551</v>
      </c>
      <c r="H25" s="559"/>
      <c r="I25" s="559"/>
      <c r="J25" s="559"/>
      <c r="K25" s="291"/>
      <c r="L25" s="545"/>
      <c r="AG25" s="1633">
        <v>23</v>
      </c>
    </row>
    <row customHeight="1" ht="76.5">
      <c r="D26" s="1640"/>
      <c r="E26" s="1666" t="s">
        <v>741</v>
      </c>
      <c r="F26" s="1669" t="s">
        <v>789</v>
      </c>
      <c r="G26" s="1656" t="s">
        <v>551</v>
      </c>
      <c r="H26" s="559"/>
      <c r="I26" s="559"/>
      <c r="J26" s="559"/>
      <c r="K26" s="291"/>
      <c r="L26" s="545"/>
      <c r="AG26" s="1633">
        <v>73</v>
      </c>
    </row>
    <row s="1368" customFormat="1" customHeight="1" ht="35.699999999999996">
      <c r="A27" s="989"/>
      <c r="C27" s="1638"/>
      <c r="D27" s="1640"/>
      <c r="E27" s="1631" t="s">
        <v>745</v>
      </c>
      <c r="F27" s="1630" t="s">
        <v>790</v>
      </c>
      <c r="G27" s="1657" t="s">
        <v>551</v>
      </c>
      <c r="H27" s="581">
        <f>SUM(H28:H29)</f>
        <v>0</v>
      </c>
      <c r="I27" s="581">
        <f>SUM(I28:I29)</f>
        <v>0</v>
      </c>
      <c r="J27" s="581">
        <f>SUM(J28:J29)</f>
        <v>0</v>
      </c>
      <c r="K27" s="291" t="s">
        <v>743</v>
      </c>
      <c r="L27" s="545"/>
      <c r="M27" s="1638"/>
      <c r="N27" s="1638"/>
      <c r="S27" s="1638"/>
      <c r="V27" s="546"/>
      <c r="AB27" s="1634"/>
      <c r="AC27" s="1634"/>
      <c r="AD27" s="1634"/>
      <c r="AE27" s="1634"/>
      <c r="AF27" s="1634"/>
      <c r="AG27" s="1162">
        <v>34</v>
      </c>
    </row>
    <row s="1644" customFormat="1" customHeight="1" ht="1.05">
      <c r="A28" s="1169"/>
      <c r="D28" s="550"/>
      <c r="E28" s="804" t="str">
        <f>E27&amp;".0"</f>
        <v>2.9.0</v>
      </c>
      <c r="F28" s="993"/>
      <c r="G28" s="553"/>
      <c r="H28" s="994"/>
      <c r="I28" s="994"/>
      <c r="J28" s="994"/>
      <c r="K28" s="995"/>
      <c r="AG28" s="1638">
        <v>1</v>
      </c>
    </row>
    <row s="1368" customFormat="1" customHeight="1" ht="19.95">
      <c r="A29" s="989"/>
      <c r="C29" s="1638"/>
      <c r="D29" s="1635"/>
      <c r="E29" s="572"/>
      <c r="F29" s="1668" t="s">
        <v>576</v>
      </c>
      <c r="G29" s="574"/>
      <c r="H29" s="575"/>
      <c r="I29" s="575"/>
      <c r="J29" s="2640"/>
      <c r="K29" s="303" t="s">
        <v>744</v>
      </c>
      <c r="L29" s="545"/>
      <c r="M29" s="1638"/>
      <c r="N29" s="1638"/>
      <c r="S29" s="1638"/>
      <c r="V29" s="546"/>
      <c r="AB29" s="1634"/>
      <c r="AC29" s="1634"/>
      <c r="AD29" s="1634"/>
      <c r="AE29" s="1634"/>
      <c r="AF29" s="1634"/>
      <c r="AG29" s="1162">
        <v>19</v>
      </c>
    </row>
    <row s="1368" customFormat="1" customHeight="1" ht="24">
      <c r="A30" s="989"/>
      <c r="C30" s="1638"/>
      <c r="D30" s="1640"/>
      <c r="E30" s="1666" t="s">
        <v>88</v>
      </c>
      <c r="F30" s="1663" t="s">
        <v>791</v>
      </c>
      <c r="G30" s="1656" t="s">
        <v>551</v>
      </c>
      <c r="H30" s="559"/>
      <c r="I30" s="559"/>
      <c r="J30" s="559"/>
      <c r="K30" s="291"/>
      <c r="L30" s="545"/>
      <c r="M30" s="1638"/>
      <c r="N30" s="1638"/>
      <c r="S30" s="1638"/>
      <c r="V30" s="546"/>
      <c r="AB30" s="1634"/>
      <c r="AC30" s="1634"/>
      <c r="AD30" s="1634"/>
      <c r="AE30" s="1634"/>
      <c r="AF30" s="1634"/>
      <c r="AG30" s="1162">
        <v>23</v>
      </c>
    </row>
    <row s="1368" customFormat="1" customHeight="1" ht="35.699999999999996">
      <c r="A31" s="989"/>
      <c r="C31" s="1638"/>
      <c r="D31" s="577"/>
      <c r="E31" s="1666" t="s">
        <v>89</v>
      </c>
      <c r="F31" s="1663" t="s">
        <v>792</v>
      </c>
      <c r="G31" s="1656" t="s">
        <v>551</v>
      </c>
      <c r="H31" s="559"/>
      <c r="I31" s="559"/>
      <c r="J31" s="559"/>
      <c r="K31" s="291" t="s">
        <v>793</v>
      </c>
      <c r="L31" s="545"/>
      <c r="M31" s="1638"/>
      <c r="N31" s="1638"/>
      <c r="S31" s="1638"/>
      <c r="V31" s="546"/>
      <c r="AB31" s="1634"/>
      <c r="AC31" s="1634"/>
      <c r="AD31" s="1634"/>
      <c r="AE31" s="1634"/>
      <c r="AF31" s="1634"/>
      <c r="AG31" s="1162">
        <v>34</v>
      </c>
    </row>
    <row s="1368" customFormat="1" customHeight="1" ht="24">
      <c r="A32" s="989"/>
      <c r="C32" s="1638"/>
      <c r="D32" s="1640"/>
      <c r="E32" s="1666" t="s">
        <v>753</v>
      </c>
      <c r="F32" s="692" t="s">
        <v>757</v>
      </c>
      <c r="G32" s="1656" t="s">
        <v>551</v>
      </c>
      <c r="H32" s="559"/>
      <c r="I32" s="559"/>
      <c r="J32" s="559"/>
      <c r="K32" s="291" t="s">
        <v>794</v>
      </c>
      <c r="L32" s="545"/>
      <c r="M32" s="1638"/>
      <c r="N32" s="1638"/>
      <c r="S32" s="1638"/>
      <c r="V32" s="546"/>
      <c r="AB32" s="1634"/>
      <c r="AC32" s="1634"/>
      <c r="AD32" s="1634"/>
      <c r="AE32" s="1634"/>
      <c r="AF32" s="1634"/>
      <c r="AG32" s="1162">
        <v>23</v>
      </c>
    </row>
    <row s="1368" customFormat="1" customHeight="1" ht="24">
      <c r="A33" s="989"/>
      <c r="C33" s="1638"/>
      <c r="D33" s="1640"/>
      <c r="E33" s="1666" t="s">
        <v>795</v>
      </c>
      <c r="F33" s="692" t="s">
        <v>796</v>
      </c>
      <c r="G33" s="1656" t="s">
        <v>551</v>
      </c>
      <c r="H33" s="559"/>
      <c r="I33" s="559"/>
      <c r="J33" s="559"/>
      <c r="K33" s="291" t="s">
        <v>797</v>
      </c>
      <c r="L33" s="545"/>
      <c r="M33" s="1638"/>
      <c r="N33" s="1638"/>
      <c r="S33" s="1638"/>
      <c r="V33" s="546"/>
      <c r="AB33" s="1634"/>
      <c r="AC33" s="1634"/>
      <c r="AD33" s="1634"/>
      <c r="AE33" s="1634"/>
      <c r="AF33" s="1634"/>
      <c r="AG33" s="1162">
        <v>23</v>
      </c>
    </row>
    <row s="1368" customFormat="1" customHeight="1" ht="24">
      <c r="A34" s="989"/>
      <c r="C34" s="1638"/>
      <c r="D34" s="1640"/>
      <c r="E34" s="1666" t="s">
        <v>798</v>
      </c>
      <c r="F34" s="692" t="s">
        <v>763</v>
      </c>
      <c r="G34" s="1656" t="s">
        <v>551</v>
      </c>
      <c r="H34" s="559"/>
      <c r="I34" s="559"/>
      <c r="J34" s="559"/>
      <c r="K34" s="291" t="s">
        <v>799</v>
      </c>
      <c r="L34" s="545"/>
      <c r="M34" s="1638"/>
      <c r="N34" s="1638"/>
      <c r="S34" s="1638"/>
      <c r="V34" s="546"/>
      <c r="AB34" s="1634"/>
      <c r="AC34" s="1634"/>
      <c r="AD34" s="1634"/>
      <c r="AE34" s="1634"/>
      <c r="AF34" s="1634"/>
      <c r="AG34" s="1162">
        <v>23</v>
      </c>
    </row>
    <row s="1368" customFormat="1" customHeight="1" ht="35.699999999999996">
      <c r="A35" s="989"/>
      <c r="C35" s="1638" t="s">
        <v>587</v>
      </c>
      <c r="D35" s="1640"/>
      <c r="E35" s="1666" t="s">
        <v>108</v>
      </c>
      <c r="F35" s="1663" t="s">
        <v>629</v>
      </c>
      <c r="G35" s="1659" t="s">
        <v>305</v>
      </c>
      <c r="H35" s="403"/>
      <c r="I35" s="403"/>
      <c r="J35" s="820"/>
      <c r="K35" s="291" t="s">
        <v>800</v>
      </c>
      <c r="L35" s="545"/>
      <c r="M35" s="1638"/>
      <c r="N35" s="1638"/>
      <c r="S35" s="1638"/>
      <c r="V35" s="546"/>
      <c r="AB35" s="1634"/>
      <c r="AC35" s="1634"/>
      <c r="AD35" s="1634"/>
      <c r="AE35" s="1634"/>
      <c r="AF35" s="1634"/>
      <c r="AG35" s="1162">
        <v>34</v>
      </c>
    </row>
    <row s="1368" customFormat="1" customHeight="1" ht="35.699999999999996">
      <c r="A36" s="989"/>
      <c r="C36" s="1638"/>
      <c r="D36" s="1640"/>
      <c r="E36" s="1666" t="s">
        <v>90</v>
      </c>
      <c r="F36" s="1663" t="s">
        <v>801</v>
      </c>
      <c r="G36" s="1656" t="s">
        <v>768</v>
      </c>
      <c r="H36" s="547"/>
      <c r="I36" s="547"/>
      <c r="J36" s="547"/>
      <c r="K36" s="291" t="s">
        <v>769</v>
      </c>
      <c r="L36" s="545"/>
      <c r="M36" s="1638"/>
      <c r="N36" s="1638"/>
      <c r="S36" s="1638"/>
      <c r="V36" s="546"/>
      <c r="AB36" s="1634"/>
      <c r="AC36" s="1634"/>
      <c r="AD36" s="1634"/>
      <c r="AE36" s="1634"/>
      <c r="AF36" s="1634"/>
      <c r="AG36" s="1162">
        <v>34</v>
      </c>
    </row>
    <row s="1368" customFormat="1" customHeight="1" ht="24">
      <c r="A37" s="989"/>
      <c r="C37" s="1638"/>
      <c r="D37" s="1640"/>
      <c r="E37" s="1666" t="s">
        <v>91</v>
      </c>
      <c r="F37" s="1663" t="s">
        <v>802</v>
      </c>
      <c r="G37" s="1656" t="s">
        <v>771</v>
      </c>
      <c r="H37" s="547"/>
      <c r="I37" s="547"/>
      <c r="J37" s="547"/>
      <c r="K37" s="291" t="s">
        <v>772</v>
      </c>
      <c r="L37" s="545"/>
      <c r="M37" s="1638"/>
      <c r="N37" s="1638"/>
      <c r="S37" s="1638"/>
      <c r="V37" s="546"/>
      <c r="AB37" s="1634"/>
      <c r="AC37" s="1634"/>
      <c r="AD37" s="1634"/>
      <c r="AE37" s="1634"/>
      <c r="AF37" s="1634"/>
      <c r="AG37" s="1162">
        <v>23</v>
      </c>
    </row>
    <row customHeight="1" ht="11.549999999999999">
      <c r="D38" s="1640"/>
      <c r="J38" s="1637"/>
      <c r="AG38" s="1633">
        <v>11</v>
      </c>
    </row>
    <row customHeight="1" ht="27.299999999999997">
      <c r="D39" s="1640"/>
      <c r="E39" s="1255" t="s">
        <v>803</v>
      </c>
      <c r="F39" s="2287" t="s">
        <v>804</v>
      </c>
      <c r="G39" s="2287"/>
      <c r="H39" s="371"/>
      <c r="I39" s="371"/>
      <c r="J39" s="1689"/>
      <c r="K39" s="371"/>
      <c r="AG39" s="1633">
        <v>26</v>
      </c>
    </row>
    <row s="1643" customFormat="1" customHeight="1" ht="39.75">
      <c r="A40" s="989"/>
      <c r="B40" s="1638"/>
      <c r="C40" s="1638"/>
      <c r="D40" s="353"/>
      <c r="F40" s="2287" t="s">
        <v>805</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549999999999999">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549999999999999">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549999999999999">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549999999999999">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549999999999999">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549999999999999">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549999999999999">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549999999999999">
      <c r="J196" s="1637"/>
      <c r="AG196" s="1633">
        <v>11</v>
      </c>
    </row>
    <row customHeight="1" ht="11.549999999999999">
      <c r="J197" s="1637"/>
      <c r="AG197" s="1633">
        <v>11</v>
      </c>
    </row>
    <row customHeight="1" ht="11.549999999999999">
      <c r="J198" s="1637"/>
      <c r="AG198" s="1633">
        <v>11</v>
      </c>
    </row>
    <row customHeight="1" ht="11.549999999999999">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549999999999999">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549999999999999">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549999999999999">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549999999999999">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549999999999999">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549999999999999">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80</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BEE86-C98D-85D1-8CFA-0.38558B45}"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Z3" s="507">
        <v>75</v>
      </c>
    </row>
    <row s="1637" customFormat="1" customHeight="1" ht="21">
      <c r="A4" s="953"/>
      <c r="B4" s="513"/>
      <c r="D4" s="2216" t="str">
        <f>IF(org=0,"Не определено",org)</f>
        <v>АО "Водоканал"</v>
      </c>
      <c r="E4" s="2217"/>
      <c r="F4" s="2218"/>
      <c r="K4" s="1637"/>
      <c r="L4" s="1637"/>
      <c r="Z4" s="760">
        <v>20</v>
      </c>
    </row>
    <row customHeight="1" ht="11.549999999999999">
      <c r="C5" s="511"/>
      <c r="D5" s="590"/>
      <c r="E5" s="590"/>
      <c r="F5" s="590"/>
      <c r="G5" s="590"/>
      <c r="H5" s="754"/>
      <c r="I5" s="590"/>
      <c r="J5" s="754"/>
      <c r="K5" s="1637"/>
      <c r="L5" s="754"/>
      <c r="M5" s="590"/>
      <c r="Z5" s="507">
        <v>11</v>
      </c>
    </row>
    <row customHeight="1" ht="1.05">
      <c r="C6" s="511"/>
      <c r="D6" s="511"/>
      <c r="E6" s="524"/>
      <c r="F6" s="616"/>
      <c r="G6" s="1024"/>
      <c r="H6" s="1024"/>
      <c r="I6" s="1024" t="s">
        <v>114</v>
      </c>
      <c r="J6" s="1024"/>
      <c r="K6" s="1024" t="s">
        <v>120</v>
      </c>
      <c r="L6" s="1024"/>
      <c r="Z6" s="507">
        <v>1</v>
      </c>
    </row>
    <row customHeight="1" ht="11.549999999999999">
      <c r="D7" s="713"/>
      <c r="E7" s="2369" t="s">
        <v>103</v>
      </c>
      <c r="F7" s="2370"/>
      <c r="G7" s="2395" t="str">
        <f>IF(G6="","",INDEX(DIFFERENTIATION_UNMERGE_VD,MATCH(G6,DIFFERENTIATION_ID_DIFF,0)))</f>
        <v/>
      </c>
      <c r="H7" s="2396"/>
      <c r="I7" s="2395" t="str">
        <f>IF(I6="","",INDEX(DIFFERENTIATION_UNMERGE_VD,MATCH(I6,DIFFERENTIATION_ID_DIFF,0)))</f>
        <v>Холодное водоснабжение. Питьевая вода</v>
      </c>
      <c r="J7" s="2396"/>
      <c r="K7" s="2395" t="str">
        <f>IF(K6="","",INDEX(DIFFERENTIATION_UNMERGE_VD,MATCH(K6,DIFFERENTIATION_ID_DIFF,0)))</f>
        <v>Подключение (технологическое присоединение) к централизованной системе водоснабжения</v>
      </c>
      <c r="L7" s="2396"/>
      <c r="M7" s="2177"/>
      <c r="N7" s="511"/>
      <c r="Z7" s="507">
        <v>11</v>
      </c>
    </row>
    <row customHeight="1" ht="11.549999999999999">
      <c r="A8" s="706"/>
      <c r="D8" s="713"/>
      <c r="E8" s="2369" t="s">
        <v>563</v>
      </c>
      <c r="F8" s="2370"/>
      <c r="G8" s="2395" t="str">
        <f>IF(G6="","",INDEX(DIFFERENTIATION_UNMERGE_AREA,MATCH(G6,DIFFERENTIATION_ID_DIFF,0)))</f>
        <v/>
      </c>
      <c r="H8" s="2396"/>
      <c r="I8" s="2395" t="str">
        <f>IF(I6="","",INDEX(DIFFERENTIATION_UNMERGE_AREA,MATCH(I6,DIFFERENTIATION_ID_DIFF,0)))</f>
        <v>без дифференциации</v>
      </c>
      <c r="J8" s="2396"/>
      <c r="K8" s="2395" t="str">
        <f>IF(K6="","",INDEX(DIFFERENTIATION_UNMERGE_AREA,MATCH(K6,DIFFERENTIATION_ID_DIFF,0)))</f>
        <v>без дифференциации</v>
      </c>
      <c r="L8" s="2396"/>
      <c r="M8" s="2201"/>
      <c r="N8" s="511"/>
      <c r="Z8" s="507">
        <v>11</v>
      </c>
    </row>
    <row customHeight="1" ht="11.549999999999999">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201"/>
      <c r="N9" s="511"/>
      <c r="Z9" s="507">
        <v>11</v>
      </c>
    </row>
    <row s="1637" customFormat="1" customHeight="1" ht="11.549999999999999">
      <c r="A10" s="1023"/>
      <c r="B10" s="513"/>
      <c r="D10" s="2103" t="s">
        <v>299</v>
      </c>
      <c r="E10" s="2104"/>
      <c r="F10" s="2104"/>
      <c r="G10" s="2104"/>
      <c r="H10" s="2104"/>
      <c r="I10" s="2104"/>
      <c r="J10" s="2105"/>
      <c r="K10" s="2271"/>
      <c r="L10" s="2271"/>
      <c r="M10" s="2201"/>
      <c r="N10" s="511"/>
      <c r="Z10" s="760">
        <v>11</v>
      </c>
    </row>
    <row s="1637" customFormat="1" customHeight="1" ht="24">
      <c r="A11" s="2387"/>
      <c r="B11" s="2387"/>
      <c r="C11" s="659"/>
      <c r="D11" s="705" t="s">
        <v>86</v>
      </c>
      <c r="E11" s="707" t="s">
        <v>806</v>
      </c>
      <c r="F11" s="707" t="s">
        <v>565</v>
      </c>
      <c r="G11" s="467" t="s">
        <v>302</v>
      </c>
      <c r="H11" s="467" t="s">
        <v>389</v>
      </c>
      <c r="I11" s="809" t="s">
        <v>302</v>
      </c>
      <c r="J11" s="810" t="s">
        <v>389</v>
      </c>
      <c r="K11" s="2314" t="s">
        <v>302</v>
      </c>
      <c r="L11" s="2314" t="s">
        <v>389</v>
      </c>
      <c r="M11" s="2234"/>
      <c r="N11" s="660"/>
      <c r="Z11" s="511">
        <v>23</v>
      </c>
    </row>
    <row s="1644" customFormat="1" customHeight="1" ht="10.5">
      <c r="A12" s="954"/>
      <c r="D12" s="1027" t="s">
        <v>97</v>
      </c>
      <c r="E12" s="1027" t="s">
        <v>107</v>
      </c>
      <c r="F12" s="1027" t="s">
        <v>88</v>
      </c>
      <c r="G12" s="1028" t="str">
        <f>G1&amp;".1"</f>
        <v>4.1</v>
      </c>
      <c r="H12" s="1028" t="str">
        <f>G1&amp;".2"</f>
        <v>4.2</v>
      </c>
      <c r="I12" s="1028" t="str">
        <f>I1&amp;".1"</f>
        <v>4.1</v>
      </c>
      <c r="J12" s="1028" t="str">
        <f>I1&amp;".2"</f>
        <v>4.2</v>
      </c>
      <c r="K12" s="2376" t="str">
        <f>K1&amp;".1"</f>
        <v>4.1</v>
      </c>
      <c r="L12" s="2376" t="str">
        <f>K1&amp;".2"</f>
        <v>4.2</v>
      </c>
      <c r="M12" s="1028"/>
      <c r="Z12" s="513">
        <v>10</v>
      </c>
    </row>
    <row customHeight="1" ht="22.5" hidden="1">
      <c r="A13" s="2394" t="s">
        <v>807</v>
      </c>
      <c r="D13" s="955" t="s">
        <v>97</v>
      </c>
      <c r="E13" s="281" t="s">
        <v>808</v>
      </c>
      <c r="F13" s="662" t="s">
        <v>809</v>
      </c>
      <c r="G13" s="559"/>
      <c r="H13" s="663"/>
      <c r="I13" s="559"/>
      <c r="J13" s="663"/>
      <c r="K13" s="559"/>
      <c r="L13" s="664"/>
      <c r="M13" s="291" t="s">
        <v>810</v>
      </c>
      <c r="N13" s="722"/>
      <c r="Z13" s="507">
        <v>0</v>
      </c>
    </row>
    <row customHeight="1" ht="22.5" hidden="1">
      <c r="A14" s="2394"/>
      <c r="D14" s="541" t="s">
        <v>107</v>
      </c>
      <c r="E14" s="281" t="s">
        <v>811</v>
      </c>
      <c r="F14" s="662" t="s">
        <v>812</v>
      </c>
      <c r="G14" s="559"/>
      <c r="H14" s="664"/>
      <c r="I14" s="559"/>
      <c r="J14" s="664"/>
      <c r="K14" s="559"/>
      <c r="L14" s="664"/>
      <c r="M14" s="291" t="s">
        <v>813</v>
      </c>
      <c r="N14" s="722"/>
      <c r="Z14" s="507">
        <v>0</v>
      </c>
    </row>
    <row s="1637" customFormat="1" customHeight="1" ht="78.75" hidden="1">
      <c r="A15" s="2394"/>
      <c r="B15" s="513"/>
      <c r="D15" s="955" t="s">
        <v>88</v>
      </c>
      <c r="E15" s="709" t="s">
        <v>814</v>
      </c>
      <c r="F15" s="952" t="s">
        <v>305</v>
      </c>
      <c r="G15" s="952" t="s">
        <v>305</v>
      </c>
      <c r="H15" s="108"/>
      <c r="I15" s="952" t="s">
        <v>305</v>
      </c>
      <c r="J15" s="108"/>
      <c r="K15" s="2314" t="s">
        <v>305</v>
      </c>
      <c r="L15" s="2503"/>
      <c r="M15" s="291" t="s">
        <v>815</v>
      </c>
      <c r="N15" s="722"/>
      <c r="Z15" s="760">
        <v>0</v>
      </c>
    </row>
    <row s="1637" customFormat="1" customHeight="1" ht="22.5" hidden="1">
      <c r="A16" s="2394"/>
      <c r="B16" s="513"/>
      <c r="D16" s="955" t="s">
        <v>323</v>
      </c>
      <c r="E16" s="956" t="s">
        <v>816</v>
      </c>
      <c r="F16" s="952" t="s">
        <v>817</v>
      </c>
      <c r="G16" s="819"/>
      <c r="H16" s="108"/>
      <c r="I16" s="819"/>
      <c r="J16" s="108"/>
      <c r="K16" s="819"/>
      <c r="L16" s="2503"/>
      <c r="M16" s="291"/>
      <c r="N16" s="722"/>
      <c r="Z16" s="760">
        <v>0</v>
      </c>
    </row>
    <row s="1637" customFormat="1" customHeight="1" ht="22.5" hidden="1">
      <c r="A17" s="2394"/>
      <c r="B17" s="513"/>
      <c r="D17" s="955" t="s">
        <v>331</v>
      </c>
      <c r="E17" s="956" t="s">
        <v>818</v>
      </c>
      <c r="F17" s="952" t="s">
        <v>819</v>
      </c>
      <c r="G17" s="819"/>
      <c r="H17" s="108"/>
      <c r="I17" s="819"/>
      <c r="J17" s="108"/>
      <c r="K17" s="819"/>
      <c r="L17" s="2503"/>
      <c r="M17" s="291"/>
      <c r="N17" s="722"/>
      <c r="Z17" s="760">
        <v>0</v>
      </c>
    </row>
    <row s="1637" customFormat="1" customHeight="1" ht="33.75" hidden="1">
      <c r="A18" s="2394"/>
      <c r="B18" s="513"/>
      <c r="D18" s="955" t="s">
        <v>333</v>
      </c>
      <c r="E18" s="956" t="s">
        <v>820</v>
      </c>
      <c r="F18" s="952" t="s">
        <v>570</v>
      </c>
      <c r="G18" s="682"/>
      <c r="H18" s="108"/>
      <c r="I18" s="682"/>
      <c r="J18" s="108"/>
      <c r="K18" s="682"/>
      <c r="L18" s="2503"/>
      <c r="M18" s="291"/>
      <c r="N18" s="722"/>
      <c r="Z18" s="760">
        <v>0</v>
      </c>
    </row>
    <row customHeight="1" ht="101.25" hidden="1">
      <c r="A19" s="2394"/>
      <c r="D19" s="955" t="s">
        <v>89</v>
      </c>
      <c r="E19" s="281" t="s">
        <v>821</v>
      </c>
      <c r="F19" s="662" t="s">
        <v>545</v>
      </c>
      <c r="G19" s="665"/>
      <c r="H19" s="664"/>
      <c r="I19" s="957"/>
      <c r="J19" s="664"/>
      <c r="K19" s="2519"/>
      <c r="L19" s="664"/>
      <c r="M19" s="291" t="s">
        <v>822</v>
      </c>
      <c r="N19" s="722"/>
      <c r="Z19" s="507">
        <v>0</v>
      </c>
    </row>
    <row s="1637" customFormat="1" customHeight="1" ht="18.75" hidden="1">
      <c r="A20" s="2394"/>
      <c r="C20" s="958"/>
      <c r="D20" s="955" t="s">
        <v>753</v>
      </c>
      <c r="E20" s="956" t="s">
        <v>823</v>
      </c>
      <c r="F20" s="952" t="s">
        <v>305</v>
      </c>
      <c r="G20" s="952" t="s">
        <v>305</v>
      </c>
      <c r="H20" s="951" t="s">
        <v>305</v>
      </c>
      <c r="I20" s="952" t="s">
        <v>305</v>
      </c>
      <c r="J20" s="951" t="s">
        <v>305</v>
      </c>
      <c r="K20" s="2314" t="s">
        <v>305</v>
      </c>
      <c r="L20" s="2262" t="s">
        <v>305</v>
      </c>
      <c r="M20" s="950"/>
      <c r="N20" s="722"/>
      <c r="Y20" s="677"/>
      <c r="Z20" s="760">
        <v>0</v>
      </c>
    </row>
    <row s="1637" customFormat="1" customHeight="1" ht="33.75" hidden="1">
      <c r="A21" s="2394"/>
      <c r="C21" s="958"/>
      <c r="D21" s="955" t="s">
        <v>756</v>
      </c>
      <c r="E21" s="578" t="s">
        <v>824</v>
      </c>
      <c r="F21" s="952" t="s">
        <v>825</v>
      </c>
      <c r="G21" s="682"/>
      <c r="H21" s="108"/>
      <c r="I21" s="682"/>
      <c r="J21" s="108"/>
      <c r="K21" s="682"/>
      <c r="L21" s="2503"/>
      <c r="M21" s="950"/>
      <c r="N21" s="722"/>
      <c r="Y21" s="677"/>
      <c r="Z21" s="760">
        <v>0</v>
      </c>
    </row>
    <row s="1637" customFormat="1" customHeight="1" ht="33.75" hidden="1">
      <c r="A22" s="2394"/>
      <c r="C22" s="958"/>
      <c r="D22" s="955" t="s">
        <v>759</v>
      </c>
      <c r="E22" s="578" t="s">
        <v>826</v>
      </c>
      <c r="F22" s="952" t="s">
        <v>827</v>
      </c>
      <c r="G22" s="682"/>
      <c r="H22" s="108"/>
      <c r="I22" s="682"/>
      <c r="J22" s="108"/>
      <c r="K22" s="682"/>
      <c r="L22" s="2503"/>
      <c r="M22" s="950"/>
      <c r="N22" s="722"/>
      <c r="Y22" s="677"/>
      <c r="Z22" s="760">
        <v>0</v>
      </c>
    </row>
    <row s="1637" customFormat="1" customHeight="1" ht="22.5" hidden="1">
      <c r="A23" s="2394"/>
      <c r="C23" s="958"/>
      <c r="D23" s="955" t="s">
        <v>795</v>
      </c>
      <c r="E23" s="956" t="s">
        <v>828</v>
      </c>
      <c r="F23" s="952" t="s">
        <v>305</v>
      </c>
      <c r="G23" s="952" t="s">
        <v>305</v>
      </c>
      <c r="H23" s="951" t="s">
        <v>305</v>
      </c>
      <c r="I23" s="952" t="s">
        <v>305</v>
      </c>
      <c r="J23" s="951" t="s">
        <v>305</v>
      </c>
      <c r="K23" s="2314" t="s">
        <v>305</v>
      </c>
      <c r="L23" s="2262" t="s">
        <v>305</v>
      </c>
      <c r="M23" s="950"/>
      <c r="N23" s="722"/>
      <c r="Y23" s="677"/>
      <c r="Z23" s="760">
        <v>0</v>
      </c>
    </row>
    <row s="1637" customFormat="1" customHeight="1" ht="22.5" hidden="1">
      <c r="A24" s="2394"/>
      <c r="C24" s="958"/>
      <c r="D24" s="955" t="s">
        <v>829</v>
      </c>
      <c r="E24" s="578" t="s">
        <v>830</v>
      </c>
      <c r="F24" s="952" t="s">
        <v>831</v>
      </c>
      <c r="G24" s="682"/>
      <c r="H24" s="688"/>
      <c r="I24" s="682"/>
      <c r="J24" s="688"/>
      <c r="K24" s="682"/>
      <c r="L24" s="2355"/>
      <c r="M24" s="950"/>
      <c r="N24" s="722"/>
      <c r="Y24" s="677"/>
      <c r="Z24" s="760">
        <v>0</v>
      </c>
    </row>
    <row s="1637" customFormat="1" customHeight="1" ht="22.5" hidden="1">
      <c r="A25" s="2394"/>
      <c r="C25" s="958"/>
      <c r="D25" s="955" t="s">
        <v>832</v>
      </c>
      <c r="E25" s="578" t="s">
        <v>833</v>
      </c>
      <c r="F25" s="952" t="s">
        <v>305</v>
      </c>
      <c r="G25" s="952" t="s">
        <v>305</v>
      </c>
      <c r="H25" s="951" t="s">
        <v>305</v>
      </c>
      <c r="I25" s="952" t="s">
        <v>305</v>
      </c>
      <c r="J25" s="951" t="s">
        <v>305</v>
      </c>
      <c r="K25" s="2314" t="s">
        <v>305</v>
      </c>
      <c r="L25" s="2262" t="s">
        <v>305</v>
      </c>
      <c r="M25" s="950"/>
      <c r="N25" s="722"/>
      <c r="Y25" s="677"/>
      <c r="Z25" s="760">
        <v>0</v>
      </c>
    </row>
    <row s="1637" customFormat="1" customHeight="1" ht="18.75" hidden="1">
      <c r="A26" s="2394"/>
      <c r="C26" s="958"/>
      <c r="D26" s="955" t="s">
        <v>834</v>
      </c>
      <c r="E26" s="555" t="s">
        <v>835</v>
      </c>
      <c r="F26" s="952" t="s">
        <v>836</v>
      </c>
      <c r="G26" s="682"/>
      <c r="H26" s="688"/>
      <c r="I26" s="682"/>
      <c r="J26" s="688"/>
      <c r="K26" s="682"/>
      <c r="L26" s="2355"/>
      <c r="M26" s="950"/>
      <c r="N26" s="722"/>
      <c r="Y26" s="677"/>
      <c r="Z26" s="760">
        <v>0</v>
      </c>
    </row>
    <row s="1637" customFormat="1" customHeight="1" ht="18.75" hidden="1">
      <c r="A27" s="2394"/>
      <c r="C27" s="958"/>
      <c r="D27" s="955" t="s">
        <v>837</v>
      </c>
      <c r="E27" s="555" t="s">
        <v>838</v>
      </c>
      <c r="F27" s="952" t="s">
        <v>839</v>
      </c>
      <c r="G27" s="682"/>
      <c r="H27" s="688"/>
      <c r="I27" s="682"/>
      <c r="J27" s="688"/>
      <c r="K27" s="682"/>
      <c r="L27" s="2355"/>
      <c r="M27" s="950"/>
      <c r="N27" s="722"/>
      <c r="Y27" s="677"/>
      <c r="Z27" s="760">
        <v>0</v>
      </c>
    </row>
    <row s="1637" customFormat="1" customHeight="1" ht="18.75" hidden="1">
      <c r="A28" s="2394"/>
      <c r="C28" s="958"/>
      <c r="D28" s="955" t="s">
        <v>840</v>
      </c>
      <c r="E28" s="578" t="s">
        <v>841</v>
      </c>
      <c r="F28" s="952" t="s">
        <v>305</v>
      </c>
      <c r="G28" s="952" t="s">
        <v>305</v>
      </c>
      <c r="H28" s="951" t="s">
        <v>305</v>
      </c>
      <c r="I28" s="952" t="s">
        <v>305</v>
      </c>
      <c r="J28" s="951" t="s">
        <v>305</v>
      </c>
      <c r="K28" s="2314" t="s">
        <v>305</v>
      </c>
      <c r="L28" s="2262" t="s">
        <v>305</v>
      </c>
      <c r="M28" s="950"/>
      <c r="N28" s="722"/>
      <c r="Y28" s="677"/>
      <c r="Z28" s="760">
        <v>0</v>
      </c>
    </row>
    <row s="1637" customFormat="1" customHeight="1" ht="18.75" hidden="1">
      <c r="A29" s="2394"/>
      <c r="C29" s="958"/>
      <c r="D29" s="955" t="s">
        <v>842</v>
      </c>
      <c r="E29" s="555" t="s">
        <v>835</v>
      </c>
      <c r="F29" s="952" t="s">
        <v>843</v>
      </c>
      <c r="G29" s="682"/>
      <c r="H29" s="688"/>
      <c r="I29" s="682"/>
      <c r="J29" s="688"/>
      <c r="K29" s="682"/>
      <c r="L29" s="2355"/>
      <c r="M29" s="950"/>
      <c r="N29" s="722"/>
      <c r="Y29" s="677"/>
      <c r="Z29" s="760">
        <v>0</v>
      </c>
    </row>
    <row s="1637" customFormat="1" customHeight="1" ht="18.75" hidden="1">
      <c r="A30" s="2394"/>
      <c r="C30" s="958"/>
      <c r="D30" s="955" t="s">
        <v>844</v>
      </c>
      <c r="E30" s="555" t="s">
        <v>845</v>
      </c>
      <c r="F30" s="952" t="s">
        <v>846</v>
      </c>
      <c r="G30" s="682"/>
      <c r="H30" s="688"/>
      <c r="I30" s="682"/>
      <c r="J30" s="688"/>
      <c r="K30" s="682"/>
      <c r="L30" s="2355"/>
      <c r="M30" s="950"/>
      <c r="N30" s="722"/>
      <c r="Y30" s="677"/>
      <c r="Z30" s="760">
        <v>0</v>
      </c>
    </row>
    <row customHeight="1" ht="126.75" hidden="1">
      <c r="A31" s="2394"/>
      <c r="D31" s="955" t="s">
        <v>108</v>
      </c>
      <c r="E31" s="281" t="s">
        <v>847</v>
      </c>
      <c r="F31" s="662" t="s">
        <v>557</v>
      </c>
      <c r="G31" s="559"/>
      <c r="H31" s="664"/>
      <c r="I31" s="559"/>
      <c r="J31" s="664"/>
      <c r="K31" s="559"/>
      <c r="L31" s="664"/>
      <c r="M31" s="291" t="s">
        <v>848</v>
      </c>
      <c r="N31" s="722"/>
      <c r="Z31" s="507">
        <v>0</v>
      </c>
    </row>
    <row customHeight="1" ht="56.25" hidden="1">
      <c r="A32" s="2394"/>
      <c r="D32" s="955" t="s">
        <v>90</v>
      </c>
      <c r="E32" s="281" t="s">
        <v>849</v>
      </c>
      <c r="F32" s="541" t="s">
        <v>819</v>
      </c>
      <c r="G32" s="559"/>
      <c r="H32" s="664"/>
      <c r="I32" s="559"/>
      <c r="J32" s="664"/>
      <c r="K32" s="559"/>
      <c r="L32" s="664"/>
      <c r="M32" s="291" t="s">
        <v>850</v>
      </c>
      <c r="N32" s="722"/>
      <c r="Z32" s="507">
        <v>0</v>
      </c>
    </row>
    <row customHeight="1" ht="11.25" hidden="1">
      <c r="A33" s="2394"/>
      <c r="E33" s="666"/>
      <c r="F33" s="183"/>
      <c r="G33" s="183"/>
      <c r="H33" s="183"/>
      <c r="I33" s="183"/>
      <c r="J33" s="183"/>
      <c r="K33" s="1066"/>
      <c r="L33" s="1066"/>
      <c r="M33" s="183"/>
      <c r="Z33" s="507">
        <v>0</v>
      </c>
    </row>
    <row customHeight="1" ht="12.75" hidden="1">
      <c r="A34" s="2394"/>
      <c r="D34" s="67">
        <v>1</v>
      </c>
      <c r="E34" s="337" t="s">
        <v>851</v>
      </c>
      <c r="K34" s="1637"/>
      <c r="L34" s="1637"/>
      <c r="Z34" s="507">
        <v>0</v>
      </c>
    </row>
    <row customHeight="1" ht="11.25" hidden="1">
      <c r="A35" s="2394"/>
      <c r="D35" s="371"/>
      <c r="E35" s="337" t="s">
        <v>852</v>
      </c>
      <c r="K35" s="1637"/>
      <c r="L35" s="1637"/>
      <c r="Z35" s="507">
        <v>0</v>
      </c>
    </row>
    <row s="1637" customFormat="1" customHeight="1" ht="11.549999999999999">
      <c r="A36" s="1035"/>
      <c r="B36" s="520"/>
      <c r="D36" s="1036"/>
      <c r="E36" s="1037"/>
      <c r="K36" s="1637"/>
      <c r="L36" s="1637"/>
      <c r="Z36" s="511">
        <v>11</v>
      </c>
    </row>
    <row s="1637" customFormat="1" customHeight="1" ht="22.5">
      <c r="A37" s="2394" t="s">
        <v>853</v>
      </c>
      <c r="B37" s="513"/>
      <c r="D37" s="955">
        <v>1</v>
      </c>
      <c r="E37" s="709" t="s">
        <v>854</v>
      </c>
      <c r="F37" s="662" t="s">
        <v>809</v>
      </c>
      <c r="G37" s="559"/>
      <c r="H37" s="521"/>
      <c r="I37" s="559"/>
      <c r="J37" s="521"/>
      <c r="K37" s="559"/>
      <c r="L37" s="521"/>
      <c r="M37" s="291" t="s">
        <v>855</v>
      </c>
      <c r="Z37" s="760">
        <v>0</v>
      </c>
    </row>
    <row s="1637" customFormat="1" customHeight="1" ht="22.5">
      <c r="A38" s="2394"/>
      <c r="B38" s="513"/>
      <c r="D38" s="671" t="s">
        <v>107</v>
      </c>
      <c r="E38" s="1034" t="s">
        <v>856</v>
      </c>
      <c r="F38" s="1038" t="s">
        <v>545</v>
      </c>
      <c r="G38" s="1038" t="s">
        <v>545</v>
      </c>
      <c r="H38" s="1032"/>
      <c r="I38" s="1038" t="s">
        <v>545</v>
      </c>
      <c r="J38" s="1032"/>
      <c r="K38" s="1038" t="s">
        <v>545</v>
      </c>
      <c r="L38" s="1032"/>
      <c r="M38" s="1033"/>
      <c r="Z38" s="760">
        <v>0</v>
      </c>
    </row>
    <row s="1637" customFormat="1" customHeight="1" ht="33.75">
      <c r="A39" s="2394"/>
      <c r="B39" s="513"/>
      <c r="D39" s="667" t="s">
        <v>711</v>
      </c>
      <c r="E39" s="725" t="s">
        <v>857</v>
      </c>
      <c r="F39" s="662" t="s">
        <v>858</v>
      </c>
      <c r="G39" s="670"/>
      <c r="H39" s="1025"/>
      <c r="I39" s="670"/>
      <c r="J39" s="1025"/>
      <c r="K39" s="1171"/>
      <c r="L39" s="1025"/>
      <c r="M39" s="291" t="s">
        <v>859</v>
      </c>
      <c r="Z39" s="760">
        <v>0</v>
      </c>
    </row>
    <row s="1637" customFormat="1" customHeight="1" ht="33.75">
      <c r="A40" s="2394"/>
      <c r="B40" s="513"/>
      <c r="D40" s="667" t="s">
        <v>714</v>
      </c>
      <c r="E40" s="725" t="s">
        <v>860</v>
      </c>
      <c r="F40" s="1029" t="s">
        <v>861</v>
      </c>
      <c r="G40" s="743"/>
      <c r="H40" s="1025"/>
      <c r="I40" s="743"/>
      <c r="J40" s="1025"/>
      <c r="K40" s="743"/>
      <c r="L40" s="1025"/>
      <c r="M40" s="291" t="s">
        <v>862</v>
      </c>
      <c r="Z40" s="760">
        <v>0</v>
      </c>
    </row>
    <row s="1637" customFormat="1" customHeight="1" ht="22.5">
      <c r="A41" s="2394"/>
      <c r="B41" s="513"/>
      <c r="D41" s="667" t="s">
        <v>88</v>
      </c>
      <c r="E41" s="724" t="s">
        <v>863</v>
      </c>
      <c r="F41" s="662" t="s">
        <v>545</v>
      </c>
      <c r="G41" s="662" t="s">
        <v>545</v>
      </c>
      <c r="H41" s="1026"/>
      <c r="I41" s="662" t="s">
        <v>545</v>
      </c>
      <c r="J41" s="1026"/>
      <c r="K41" s="2106" t="s">
        <v>545</v>
      </c>
      <c r="L41" s="1026"/>
      <c r="M41" s="304"/>
      <c r="Z41" s="760">
        <v>0</v>
      </c>
    </row>
    <row s="1637" customFormat="1" customHeight="1" ht="45">
      <c r="A42" s="2394"/>
      <c r="B42" s="513"/>
      <c r="D42" s="667" t="s">
        <v>323</v>
      </c>
      <c r="E42" s="725" t="s">
        <v>864</v>
      </c>
      <c r="F42" s="662" t="s">
        <v>557</v>
      </c>
      <c r="G42" s="559"/>
      <c r="H42" s="1026"/>
      <c r="I42" s="559"/>
      <c r="J42" s="1026"/>
      <c r="K42" s="559"/>
      <c r="L42" s="1026"/>
      <c r="M42" s="304" t="s">
        <v>865</v>
      </c>
      <c r="Z42" s="760">
        <v>0</v>
      </c>
    </row>
    <row s="1637" customFormat="1" customHeight="1" ht="45">
      <c r="A43" s="2394"/>
      <c r="B43" s="513"/>
      <c r="D43" s="667" t="s">
        <v>331</v>
      </c>
      <c r="E43" s="669" t="s">
        <v>866</v>
      </c>
      <c r="F43" s="1030" t="s">
        <v>557</v>
      </c>
      <c r="G43" s="744"/>
      <c r="H43" s="1025"/>
      <c r="I43" s="744"/>
      <c r="J43" s="1025"/>
      <c r="K43" s="744"/>
      <c r="L43" s="1025"/>
      <c r="M43" s="304" t="s">
        <v>867</v>
      </c>
      <c r="Z43" s="760">
        <v>0</v>
      </c>
    </row>
    <row s="1637" customFormat="1" customHeight="1" ht="11.25">
      <c r="A44" s="2394"/>
      <c r="B44" s="513"/>
      <c r="D44" s="667" t="s">
        <v>89</v>
      </c>
      <c r="E44" s="668" t="s">
        <v>868</v>
      </c>
      <c r="F44" s="662" t="s">
        <v>858</v>
      </c>
      <c r="G44" s="670"/>
      <c r="H44" s="1025"/>
      <c r="I44" s="670"/>
      <c r="J44" s="1025"/>
      <c r="K44" s="1171"/>
      <c r="L44" s="1025"/>
      <c r="M44" s="291"/>
      <c r="Z44" s="760">
        <v>0</v>
      </c>
    </row>
    <row s="1637" customFormat="1" customHeight="1" ht="11.25">
      <c r="A45" s="2394"/>
      <c r="B45" s="513"/>
      <c r="D45" s="667" t="s">
        <v>753</v>
      </c>
      <c r="E45" s="669" t="s">
        <v>869</v>
      </c>
      <c r="F45" s="662" t="s">
        <v>858</v>
      </c>
      <c r="G45" s="670"/>
      <c r="H45" s="1025"/>
      <c r="I45" s="670"/>
      <c r="J45" s="1025"/>
      <c r="K45" s="1171"/>
      <c r="L45" s="1025"/>
      <c r="M45" s="291"/>
      <c r="Z45" s="760">
        <v>0</v>
      </c>
    </row>
    <row s="1637" customFormat="1" customHeight="1" ht="11.25">
      <c r="A46" s="2394"/>
      <c r="B46" s="513"/>
      <c r="D46" s="667" t="s">
        <v>795</v>
      </c>
      <c r="E46" s="669" t="s">
        <v>870</v>
      </c>
      <c r="F46" s="662" t="s">
        <v>858</v>
      </c>
      <c r="G46" s="670"/>
      <c r="H46" s="1025"/>
      <c r="I46" s="670"/>
      <c r="J46" s="1025"/>
      <c r="K46" s="1171"/>
      <c r="L46" s="1025"/>
      <c r="M46" s="291"/>
      <c r="Z46" s="760">
        <v>0</v>
      </c>
    </row>
    <row s="1637" customFormat="1" customHeight="1" ht="11.25">
      <c r="A47" s="2394"/>
      <c r="B47" s="513"/>
      <c r="D47" s="667" t="s">
        <v>798</v>
      </c>
      <c r="E47" s="669" t="s">
        <v>871</v>
      </c>
      <c r="F47" s="662" t="s">
        <v>858</v>
      </c>
      <c r="G47" s="670"/>
      <c r="H47" s="1025"/>
      <c r="I47" s="670"/>
      <c r="J47" s="1025"/>
      <c r="K47" s="1171"/>
      <c r="L47" s="1025"/>
      <c r="M47" s="291"/>
      <c r="Z47" s="760">
        <v>0</v>
      </c>
    </row>
    <row s="1637" customFormat="1" customHeight="1" ht="11.25">
      <c r="A48" s="2394"/>
      <c r="B48" s="513"/>
      <c r="D48" s="667" t="s">
        <v>872</v>
      </c>
      <c r="E48" s="673" t="s">
        <v>873</v>
      </c>
      <c r="F48" s="662" t="s">
        <v>858</v>
      </c>
      <c r="G48" s="670"/>
      <c r="H48" s="1025"/>
      <c r="I48" s="670"/>
      <c r="J48" s="1025"/>
      <c r="K48" s="1171"/>
      <c r="L48" s="1025"/>
      <c r="M48" s="291"/>
      <c r="Z48" s="760">
        <v>0</v>
      </c>
    </row>
    <row s="1637" customFormat="1" customHeight="1" ht="11.25">
      <c r="A49" s="2394"/>
      <c r="B49" s="513"/>
      <c r="D49" s="667" t="s">
        <v>874</v>
      </c>
      <c r="E49" s="673" t="s">
        <v>875</v>
      </c>
      <c r="F49" s="662" t="s">
        <v>858</v>
      </c>
      <c r="G49" s="670"/>
      <c r="H49" s="1025"/>
      <c r="I49" s="670"/>
      <c r="J49" s="1025"/>
      <c r="K49" s="1171"/>
      <c r="L49" s="1025"/>
      <c r="M49" s="291"/>
      <c r="Z49" s="760">
        <v>0</v>
      </c>
    </row>
    <row s="1637" customFormat="1" customHeight="1" ht="11.25">
      <c r="A50" s="2394"/>
      <c r="B50" s="513"/>
      <c r="D50" s="667" t="s">
        <v>876</v>
      </c>
      <c r="E50" s="669" t="s">
        <v>877</v>
      </c>
      <c r="F50" s="662" t="s">
        <v>858</v>
      </c>
      <c r="G50" s="670"/>
      <c r="H50" s="1025"/>
      <c r="I50" s="670"/>
      <c r="J50" s="1025"/>
      <c r="K50" s="1171"/>
      <c r="L50" s="1025"/>
      <c r="M50" s="291"/>
      <c r="Z50" s="760">
        <v>0</v>
      </c>
    </row>
    <row s="1637" customFormat="1" customHeight="1" ht="11.25">
      <c r="A51" s="2394"/>
      <c r="B51" s="513"/>
      <c r="D51" s="667" t="s">
        <v>878</v>
      </c>
      <c r="E51" s="669" t="s">
        <v>879</v>
      </c>
      <c r="F51" s="662" t="s">
        <v>858</v>
      </c>
      <c r="G51" s="670"/>
      <c r="H51" s="1025"/>
      <c r="I51" s="670"/>
      <c r="J51" s="1025"/>
      <c r="K51" s="1171"/>
      <c r="L51" s="1025"/>
      <c r="M51" s="291"/>
      <c r="Z51" s="760">
        <v>0</v>
      </c>
    </row>
    <row s="1637" customFormat="1" customHeight="1" ht="45">
      <c r="A52" s="2394"/>
      <c r="B52" s="513"/>
      <c r="D52" s="667" t="s">
        <v>108</v>
      </c>
      <c r="E52" s="668" t="s">
        <v>880</v>
      </c>
      <c r="F52" s="662" t="s">
        <v>858</v>
      </c>
      <c r="G52" s="670"/>
      <c r="H52" s="1025"/>
      <c r="I52" s="670"/>
      <c r="J52" s="1025"/>
      <c r="K52" s="1171"/>
      <c r="L52" s="1025"/>
      <c r="M52" s="291"/>
      <c r="Z52" s="760">
        <v>0</v>
      </c>
    </row>
    <row s="1637" customFormat="1" customHeight="1" ht="11.25">
      <c r="A53" s="2394"/>
      <c r="B53" s="513"/>
      <c r="D53" s="667" t="s">
        <v>312</v>
      </c>
      <c r="E53" s="669" t="s">
        <v>869</v>
      </c>
      <c r="F53" s="662" t="s">
        <v>858</v>
      </c>
      <c r="G53" s="670"/>
      <c r="H53" s="1025"/>
      <c r="I53" s="670"/>
      <c r="J53" s="1025"/>
      <c r="K53" s="1171"/>
      <c r="L53" s="1025"/>
      <c r="M53" s="291"/>
      <c r="Z53" s="760">
        <v>0</v>
      </c>
    </row>
    <row s="1637" customFormat="1" customHeight="1" ht="11.25">
      <c r="A54" s="2394"/>
      <c r="B54" s="513"/>
      <c r="D54" s="667" t="s">
        <v>881</v>
      </c>
      <c r="E54" s="669" t="s">
        <v>870</v>
      </c>
      <c r="F54" s="662" t="s">
        <v>858</v>
      </c>
      <c r="G54" s="670"/>
      <c r="H54" s="1025"/>
      <c r="I54" s="670"/>
      <c r="J54" s="1025"/>
      <c r="K54" s="1171"/>
      <c r="L54" s="1025"/>
      <c r="M54" s="291"/>
      <c r="Z54" s="760">
        <v>0</v>
      </c>
    </row>
    <row s="1637" customFormat="1" customHeight="1" ht="11.25">
      <c r="A55" s="2394"/>
      <c r="B55" s="513"/>
      <c r="D55" s="667" t="s">
        <v>882</v>
      </c>
      <c r="E55" s="669" t="s">
        <v>871</v>
      </c>
      <c r="F55" s="662" t="s">
        <v>858</v>
      </c>
      <c r="G55" s="670"/>
      <c r="H55" s="1025"/>
      <c r="I55" s="670"/>
      <c r="J55" s="1025"/>
      <c r="K55" s="1171"/>
      <c r="L55" s="1025"/>
      <c r="M55" s="291"/>
      <c r="Z55" s="760">
        <v>0</v>
      </c>
    </row>
    <row s="1637" customFormat="1" customHeight="1" ht="11.25">
      <c r="A56" s="2394"/>
      <c r="B56" s="513"/>
      <c r="D56" s="667" t="s">
        <v>883</v>
      </c>
      <c r="E56" s="673" t="s">
        <v>873</v>
      </c>
      <c r="F56" s="662" t="s">
        <v>858</v>
      </c>
      <c r="G56" s="670"/>
      <c r="H56" s="1025"/>
      <c r="I56" s="670"/>
      <c r="J56" s="1025"/>
      <c r="K56" s="1171"/>
      <c r="L56" s="1025"/>
      <c r="M56" s="291"/>
      <c r="Z56" s="760">
        <v>0</v>
      </c>
    </row>
    <row s="1637" customFormat="1" customHeight="1" ht="11.25">
      <c r="A57" s="2394"/>
      <c r="B57" s="513"/>
      <c r="D57" s="667" t="s">
        <v>884</v>
      </c>
      <c r="E57" s="673" t="s">
        <v>875</v>
      </c>
      <c r="F57" s="662" t="s">
        <v>858</v>
      </c>
      <c r="G57" s="670"/>
      <c r="H57" s="1025"/>
      <c r="I57" s="670"/>
      <c r="J57" s="1025"/>
      <c r="K57" s="1171"/>
      <c r="L57" s="1025"/>
      <c r="M57" s="291"/>
      <c r="Z57" s="760">
        <v>0</v>
      </c>
    </row>
    <row s="1637" customFormat="1" customHeight="1" ht="11.25">
      <c r="A58" s="2394"/>
      <c r="B58" s="513"/>
      <c r="D58" s="667" t="s">
        <v>885</v>
      </c>
      <c r="E58" s="669" t="s">
        <v>877</v>
      </c>
      <c r="F58" s="662" t="s">
        <v>858</v>
      </c>
      <c r="G58" s="670"/>
      <c r="H58" s="1025"/>
      <c r="I58" s="670"/>
      <c r="J58" s="1025"/>
      <c r="K58" s="1171"/>
      <c r="L58" s="1025"/>
      <c r="M58" s="291"/>
      <c r="Z58" s="760">
        <v>0</v>
      </c>
    </row>
    <row s="1637" customFormat="1" customHeight="1" ht="11.25">
      <c r="A59" s="2394"/>
      <c r="B59" s="513"/>
      <c r="D59" s="667" t="s">
        <v>886</v>
      </c>
      <c r="E59" s="669" t="s">
        <v>879</v>
      </c>
      <c r="F59" s="662" t="s">
        <v>858</v>
      </c>
      <c r="G59" s="670"/>
      <c r="H59" s="1025"/>
      <c r="I59" s="670"/>
      <c r="J59" s="1025"/>
      <c r="K59" s="1171"/>
      <c r="L59" s="1025"/>
      <c r="M59" s="291"/>
      <c r="Z59" s="760">
        <v>0</v>
      </c>
    </row>
    <row s="1637" customFormat="1" customHeight="1" ht="33.75">
      <c r="A60" s="2394"/>
      <c r="B60" s="513"/>
      <c r="D60" s="667" t="s">
        <v>90</v>
      </c>
      <c r="E60" s="668" t="s">
        <v>887</v>
      </c>
      <c r="F60" s="723" t="s">
        <v>557</v>
      </c>
      <c r="G60" s="744"/>
      <c r="H60" s="1025"/>
      <c r="I60" s="744"/>
      <c r="J60" s="1025"/>
      <c r="K60" s="744"/>
      <c r="L60" s="1025"/>
      <c r="M60" s="304" t="s">
        <v>888</v>
      </c>
      <c r="Z60" s="760">
        <v>0</v>
      </c>
    </row>
    <row s="1637" customFormat="1" customHeight="1" ht="33.75">
      <c r="A61" s="2394"/>
      <c r="B61" s="513"/>
      <c r="D61" s="667" t="s">
        <v>91</v>
      </c>
      <c r="E61" s="668" t="s">
        <v>889</v>
      </c>
      <c r="F61" s="728" t="s">
        <v>819</v>
      </c>
      <c r="G61" s="670"/>
      <c r="H61" s="1025"/>
      <c r="I61" s="670"/>
      <c r="J61" s="1025"/>
      <c r="K61" s="1171"/>
      <c r="L61" s="1025"/>
      <c r="M61" s="291"/>
      <c r="Z61" s="760">
        <v>0</v>
      </c>
    </row>
    <row s="1637" customFormat="1" customHeight="1" ht="22.5">
      <c r="A62" s="2394"/>
      <c r="B62" s="513" t="s">
        <v>587</v>
      </c>
      <c r="D62" s="667" t="s">
        <v>109</v>
      </c>
      <c r="E62" s="668" t="s">
        <v>890</v>
      </c>
      <c r="F62" s="728" t="s">
        <v>305</v>
      </c>
      <c r="G62" s="384"/>
      <c r="H62" s="1025"/>
      <c r="I62" s="384"/>
      <c r="J62" s="1025"/>
      <c r="K62" s="1166"/>
      <c r="L62" s="1025"/>
      <c r="M62" s="291" t="s">
        <v>631</v>
      </c>
      <c r="Z62" s="760">
        <v>0</v>
      </c>
    </row>
    <row s="1637" customFormat="1" customHeight="1" ht="45">
      <c r="A63" s="2394"/>
      <c r="B63" s="513" t="s">
        <v>587</v>
      </c>
      <c r="D63" s="667" t="s">
        <v>891</v>
      </c>
      <c r="E63" s="669" t="s">
        <v>892</v>
      </c>
      <c r="F63" s="723" t="s">
        <v>305</v>
      </c>
      <c r="G63" s="384"/>
      <c r="H63" s="1025"/>
      <c r="I63" s="384"/>
      <c r="J63" s="1025"/>
      <c r="K63" s="1166"/>
      <c r="L63" s="1025"/>
      <c r="M63" s="291" t="s">
        <v>631</v>
      </c>
      <c r="Z63" s="760">
        <v>0</v>
      </c>
    </row>
    <row s="1637" customFormat="1" customHeight="1" ht="11.549999999999999">
      <c r="A64" s="1035"/>
      <c r="B64" s="520"/>
      <c r="D64" s="1036"/>
      <c r="E64" s="1037"/>
      <c r="K64" s="1637"/>
      <c r="L64" s="1637"/>
      <c r="Z64" s="511">
        <v>11</v>
      </c>
    </row>
    <row s="1637" customFormat="1" customHeight="1" ht="22.5" hidden="1">
      <c r="A65" s="2394" t="s">
        <v>893</v>
      </c>
      <c r="B65" s="513"/>
      <c r="D65" s="667">
        <v>1</v>
      </c>
      <c r="E65" s="746" t="s">
        <v>894</v>
      </c>
      <c r="F65" s="742" t="s">
        <v>809</v>
      </c>
      <c r="G65" s="743"/>
      <c r="H65" s="1031"/>
      <c r="I65" s="743"/>
      <c r="J65" s="1031"/>
      <c r="K65" s="743"/>
      <c r="L65" s="1031"/>
      <c r="M65" s="303" t="s">
        <v>895</v>
      </c>
      <c r="Z65" s="760">
        <v>0</v>
      </c>
    </row>
    <row s="1637" customFormat="1" customHeight="1" ht="56.25" hidden="1">
      <c r="A66" s="2394"/>
      <c r="B66" s="513"/>
      <c r="D66" s="745" t="s">
        <v>107</v>
      </c>
      <c r="E66" s="709" t="s">
        <v>896</v>
      </c>
      <c r="F66" s="662" t="s">
        <v>545</v>
      </c>
      <c r="G66" s="662" t="s">
        <v>545</v>
      </c>
      <c r="H66" s="521"/>
      <c r="I66" s="662" t="s">
        <v>545</v>
      </c>
      <c r="J66" s="521"/>
      <c r="K66" s="2106" t="s">
        <v>545</v>
      </c>
      <c r="L66" s="521"/>
      <c r="M66" s="291"/>
      <c r="Z66" s="760">
        <v>0</v>
      </c>
    </row>
    <row s="1637" customFormat="1" customHeight="1" ht="33.75" hidden="1">
      <c r="A67" s="2394"/>
      <c r="B67" s="513"/>
      <c r="D67" s="745" t="s">
        <v>708</v>
      </c>
      <c r="E67" s="956" t="s">
        <v>897</v>
      </c>
      <c r="F67" s="662" t="s">
        <v>861</v>
      </c>
      <c r="G67" s="729"/>
      <c r="H67" s="521"/>
      <c r="I67" s="729"/>
      <c r="J67" s="521"/>
      <c r="K67" s="729"/>
      <c r="L67" s="521"/>
      <c r="M67" s="291"/>
      <c r="Z67" s="760">
        <v>0</v>
      </c>
    </row>
    <row s="1637" customFormat="1" customHeight="1" ht="22.5" hidden="1">
      <c r="A68" s="2394"/>
      <c r="B68" s="513"/>
      <c r="D68" s="745" t="s">
        <v>306</v>
      </c>
      <c r="E68" s="956" t="s">
        <v>898</v>
      </c>
      <c r="F68" s="662" t="s">
        <v>861</v>
      </c>
      <c r="G68" s="729"/>
      <c r="H68" s="521"/>
      <c r="I68" s="729"/>
      <c r="J68" s="521"/>
      <c r="K68" s="729"/>
      <c r="L68" s="521"/>
      <c r="M68" s="291"/>
      <c r="Z68" s="760">
        <v>0</v>
      </c>
    </row>
    <row s="1637" customFormat="1" customHeight="1" ht="22.5" hidden="1">
      <c r="A69" s="2394"/>
      <c r="B69" s="513"/>
      <c r="D69" s="745" t="s">
        <v>309</v>
      </c>
      <c r="E69" s="956" t="s">
        <v>899</v>
      </c>
      <c r="F69" s="723" t="s">
        <v>557</v>
      </c>
      <c r="G69" s="744"/>
      <c r="H69" s="521"/>
      <c r="I69" s="744"/>
      <c r="J69" s="521"/>
      <c r="K69" s="744"/>
      <c r="L69" s="521"/>
      <c r="M69" s="291"/>
      <c r="Z69" s="760">
        <v>0</v>
      </c>
    </row>
    <row s="1637" customFormat="1" customHeight="1" ht="22.5" hidden="1">
      <c r="A70" s="2394"/>
      <c r="B70" s="513"/>
      <c r="D70" s="745" t="s">
        <v>728</v>
      </c>
      <c r="E70" s="956" t="s">
        <v>900</v>
      </c>
      <c r="F70" s="723" t="s">
        <v>557</v>
      </c>
      <c r="G70" s="744"/>
      <c r="H70" s="521"/>
      <c r="I70" s="744"/>
      <c r="J70" s="521"/>
      <c r="K70" s="744"/>
      <c r="L70" s="521"/>
      <c r="M70" s="291"/>
      <c r="Z70" s="760">
        <v>0</v>
      </c>
    </row>
    <row s="1637" customFormat="1" customHeight="1" ht="22.5" hidden="1">
      <c r="A71" s="2394"/>
      <c r="B71" s="513"/>
      <c r="D71" s="667" t="s">
        <v>88</v>
      </c>
      <c r="E71" s="668" t="s">
        <v>901</v>
      </c>
      <c r="F71" s="662" t="s">
        <v>861</v>
      </c>
      <c r="G71" s="559"/>
      <c r="H71" s="1032"/>
      <c r="I71" s="559"/>
      <c r="J71" s="1032"/>
      <c r="K71" s="559"/>
      <c r="L71" s="1032"/>
      <c r="M71" s="304"/>
      <c r="Z71" s="760">
        <v>0</v>
      </c>
    </row>
    <row s="1637" customFormat="1" customHeight="1" ht="56.25" hidden="1">
      <c r="A72" s="2394"/>
      <c r="B72" s="513"/>
      <c r="D72" s="667" t="s">
        <v>89</v>
      </c>
      <c r="E72" s="668" t="s">
        <v>902</v>
      </c>
      <c r="F72" s="723" t="s">
        <v>557</v>
      </c>
      <c r="G72" s="744"/>
      <c r="H72" s="1025"/>
      <c r="I72" s="744"/>
      <c r="J72" s="1025"/>
      <c r="K72" s="744"/>
      <c r="L72" s="1025"/>
      <c r="M72" s="304"/>
      <c r="Z72" s="760">
        <v>0</v>
      </c>
    </row>
    <row s="1637" customFormat="1" customHeight="1" ht="33.75" hidden="1">
      <c r="A73" s="2394"/>
      <c r="B73" s="513"/>
      <c r="D73" s="667" t="s">
        <v>108</v>
      </c>
      <c r="E73" s="668" t="s">
        <v>903</v>
      </c>
      <c r="F73" s="728" t="s">
        <v>819</v>
      </c>
      <c r="G73" s="670"/>
      <c r="H73" s="1025"/>
      <c r="I73" s="670"/>
      <c r="J73" s="1025"/>
      <c r="K73" s="1171"/>
      <c r="L73" s="1025"/>
      <c r="M73" s="291"/>
      <c r="Z73" s="760">
        <v>0</v>
      </c>
    </row>
    <row s="1637" customFormat="1" customHeight="1" ht="22.5" hidden="1">
      <c r="A74" s="2394"/>
      <c r="B74" s="513" t="s">
        <v>587</v>
      </c>
      <c r="D74" s="667" t="s">
        <v>90</v>
      </c>
      <c r="E74" s="668" t="s">
        <v>904</v>
      </c>
      <c r="F74" s="728" t="s">
        <v>305</v>
      </c>
      <c r="G74" s="384"/>
      <c r="H74" s="1025"/>
      <c r="I74" s="384"/>
      <c r="J74" s="1025"/>
      <c r="K74" s="1166"/>
      <c r="L74" s="1025"/>
      <c r="M74" s="291" t="s">
        <v>631</v>
      </c>
      <c r="Z74" s="760">
        <v>0</v>
      </c>
    </row>
    <row s="1637" customFormat="1" customHeight="1" ht="45" hidden="1">
      <c r="A75" s="2394"/>
      <c r="B75" s="513" t="s">
        <v>587</v>
      </c>
      <c r="D75" s="667" t="s">
        <v>652</v>
      </c>
      <c r="E75" s="669" t="s">
        <v>905</v>
      </c>
      <c r="F75" s="723" t="s">
        <v>305</v>
      </c>
      <c r="G75" s="384"/>
      <c r="H75" s="1025"/>
      <c r="I75" s="384"/>
      <c r="J75" s="1025"/>
      <c r="K75" s="1166"/>
      <c r="L75" s="1025"/>
      <c r="M75" s="291" t="s">
        <v>631</v>
      </c>
      <c r="Z75" s="760">
        <v>0</v>
      </c>
    </row>
    <row s="1637" customFormat="1" customHeight="1" ht="11.549999999999999">
      <c r="A76" s="1035"/>
      <c r="B76" s="520"/>
      <c r="D76" s="1036"/>
      <c r="E76" s="1037"/>
      <c r="K76" s="1637"/>
      <c r="L76" s="1637"/>
      <c r="Z76" s="511">
        <v>11</v>
      </c>
    </row>
    <row s="1637" customFormat="1" customHeight="1" ht="11.25" hidden="1">
      <c r="A77" s="2394" t="s">
        <v>906</v>
      </c>
      <c r="B77" s="513"/>
      <c r="D77" s="667">
        <v>1</v>
      </c>
      <c r="E77" s="668" t="s">
        <v>907</v>
      </c>
      <c r="F77" s="723" t="s">
        <v>809</v>
      </c>
      <c r="G77" s="726"/>
      <c r="H77" s="1025"/>
      <c r="I77" s="726"/>
      <c r="J77" s="1025"/>
      <c r="K77" s="726"/>
      <c r="L77" s="1025"/>
      <c r="M77" s="291" t="s">
        <v>908</v>
      </c>
      <c r="Z77" s="760">
        <v>0</v>
      </c>
    </row>
    <row s="1637" customFormat="1" customHeight="1" ht="11.25" hidden="1">
      <c r="A78" s="2394"/>
      <c r="B78" s="513"/>
      <c r="D78" s="667" t="s">
        <v>107</v>
      </c>
      <c r="E78" s="668" t="s">
        <v>909</v>
      </c>
      <c r="F78" s="723" t="s">
        <v>809</v>
      </c>
      <c r="G78" s="726"/>
      <c r="H78" s="1025"/>
      <c r="I78" s="726"/>
      <c r="J78" s="1025"/>
      <c r="K78" s="726"/>
      <c r="L78" s="1025"/>
      <c r="M78" s="291" t="s">
        <v>910</v>
      </c>
      <c r="Z78" s="760">
        <v>0</v>
      </c>
    </row>
    <row s="1637" customFormat="1" customHeight="1" ht="22.5" hidden="1">
      <c r="A79" s="2394"/>
      <c r="B79" s="513"/>
      <c r="D79" s="667" t="s">
        <v>88</v>
      </c>
      <c r="E79" s="724" t="s">
        <v>911</v>
      </c>
      <c r="F79" s="662" t="s">
        <v>858</v>
      </c>
      <c r="G79" s="726"/>
      <c r="H79" s="1025"/>
      <c r="I79" s="726"/>
      <c r="J79" s="1025"/>
      <c r="K79" s="726"/>
      <c r="L79" s="1025"/>
      <c r="M79" s="291" t="s">
        <v>912</v>
      </c>
      <c r="Z79" s="760">
        <v>0</v>
      </c>
    </row>
    <row s="1637" customFormat="1" customHeight="1" ht="11.25" hidden="1">
      <c r="A80" s="2394"/>
      <c r="B80" s="513"/>
      <c r="D80" s="667" t="s">
        <v>323</v>
      </c>
      <c r="E80" s="725" t="s">
        <v>913</v>
      </c>
      <c r="F80" s="662" t="s">
        <v>858</v>
      </c>
      <c r="G80" s="726"/>
      <c r="H80" s="1025"/>
      <c r="I80" s="726"/>
      <c r="J80" s="1025"/>
      <c r="K80" s="726"/>
      <c r="L80" s="1025"/>
      <c r="M80" s="291"/>
      <c r="Z80" s="760">
        <v>0</v>
      </c>
    </row>
    <row s="1637" customFormat="1" customHeight="1" ht="11.25" hidden="1">
      <c r="A81" s="2394"/>
      <c r="B81" s="513"/>
      <c r="D81" s="667" t="s">
        <v>331</v>
      </c>
      <c r="E81" s="725" t="s">
        <v>914</v>
      </c>
      <c r="F81" s="662" t="s">
        <v>858</v>
      </c>
      <c r="G81" s="726"/>
      <c r="H81" s="1025"/>
      <c r="I81" s="726"/>
      <c r="J81" s="1025"/>
      <c r="K81" s="726"/>
      <c r="L81" s="1025"/>
      <c r="M81" s="291"/>
      <c r="Z81" s="760">
        <v>0</v>
      </c>
    </row>
    <row s="1637" customFormat="1" customHeight="1" ht="11.25" hidden="1">
      <c r="A82" s="2394"/>
      <c r="B82" s="513"/>
      <c r="D82" s="667" t="s">
        <v>333</v>
      </c>
      <c r="E82" s="725" t="s">
        <v>915</v>
      </c>
      <c r="F82" s="662" t="s">
        <v>858</v>
      </c>
      <c r="G82" s="726"/>
      <c r="H82" s="1025"/>
      <c r="I82" s="726"/>
      <c r="J82" s="1025"/>
      <c r="K82" s="726"/>
      <c r="L82" s="1025"/>
      <c r="M82" s="291"/>
      <c r="Z82" s="760">
        <v>0</v>
      </c>
    </row>
    <row s="1637" customFormat="1" customHeight="1" ht="11.25" hidden="1">
      <c r="A83" s="2394"/>
      <c r="B83" s="513"/>
      <c r="D83" s="667" t="s">
        <v>335</v>
      </c>
      <c r="E83" s="725" t="s">
        <v>916</v>
      </c>
      <c r="F83" s="662" t="s">
        <v>858</v>
      </c>
      <c r="G83" s="726"/>
      <c r="H83" s="1025"/>
      <c r="I83" s="726"/>
      <c r="J83" s="1025"/>
      <c r="K83" s="726"/>
      <c r="L83" s="1025"/>
      <c r="M83" s="291"/>
      <c r="Z83" s="760">
        <v>0</v>
      </c>
    </row>
    <row s="1637" customFormat="1" customHeight="1" ht="11.25" hidden="1">
      <c r="A84" s="2394"/>
      <c r="B84" s="513"/>
      <c r="D84" s="667" t="s">
        <v>917</v>
      </c>
      <c r="E84" s="725" t="s">
        <v>918</v>
      </c>
      <c r="F84" s="662" t="s">
        <v>858</v>
      </c>
      <c r="G84" s="726"/>
      <c r="H84" s="1025"/>
      <c r="I84" s="726"/>
      <c r="J84" s="1025"/>
      <c r="K84" s="726"/>
      <c r="L84" s="1025"/>
      <c r="M84" s="291"/>
      <c r="Z84" s="760">
        <v>0</v>
      </c>
    </row>
    <row s="1637" customFormat="1" customHeight="1" ht="11.25" hidden="1">
      <c r="A85" s="2394"/>
      <c r="B85" s="513"/>
      <c r="D85" s="667" t="s">
        <v>919</v>
      </c>
      <c r="E85" s="725" t="s">
        <v>920</v>
      </c>
      <c r="F85" s="662" t="s">
        <v>858</v>
      </c>
      <c r="G85" s="726"/>
      <c r="H85" s="1025"/>
      <c r="I85" s="726"/>
      <c r="J85" s="1025"/>
      <c r="K85" s="726"/>
      <c r="L85" s="1025"/>
      <c r="M85" s="291"/>
      <c r="Z85" s="760">
        <v>0</v>
      </c>
    </row>
    <row s="1637" customFormat="1" customHeight="1" ht="11.25" hidden="1">
      <c r="A86" s="2394"/>
      <c r="B86" s="513"/>
      <c r="D86" s="667" t="s">
        <v>921</v>
      </c>
      <c r="E86" s="725" t="s">
        <v>922</v>
      </c>
      <c r="F86" s="662" t="s">
        <v>858</v>
      </c>
      <c r="G86" s="726"/>
      <c r="H86" s="1025"/>
      <c r="I86" s="726"/>
      <c r="J86" s="1025"/>
      <c r="K86" s="726"/>
      <c r="L86" s="1025"/>
      <c r="M86" s="291"/>
      <c r="Z86" s="760">
        <v>0</v>
      </c>
    </row>
    <row s="1637" customFormat="1" customHeight="1" ht="45" hidden="1">
      <c r="A87" s="2394"/>
      <c r="B87" s="513"/>
      <c r="D87" s="667" t="s">
        <v>89</v>
      </c>
      <c r="E87" s="668" t="s">
        <v>923</v>
      </c>
      <c r="F87" s="662" t="s">
        <v>858</v>
      </c>
      <c r="G87" s="726"/>
      <c r="H87" s="1025"/>
      <c r="I87" s="726"/>
      <c r="J87" s="1025"/>
      <c r="K87" s="726"/>
      <c r="L87" s="1025"/>
      <c r="M87" s="291" t="s">
        <v>924</v>
      </c>
      <c r="Z87" s="760">
        <v>0</v>
      </c>
    </row>
    <row s="1637" customFormat="1" customHeight="1" ht="11.25" hidden="1">
      <c r="A88" s="2394"/>
      <c r="B88" s="513"/>
      <c r="D88" s="667" t="s">
        <v>753</v>
      </c>
      <c r="E88" s="725" t="s">
        <v>913</v>
      </c>
      <c r="F88" s="662" t="s">
        <v>858</v>
      </c>
      <c r="G88" s="726"/>
      <c r="H88" s="1025"/>
      <c r="I88" s="726"/>
      <c r="J88" s="1025"/>
      <c r="K88" s="726"/>
      <c r="L88" s="1025"/>
      <c r="M88" s="291"/>
      <c r="Z88" s="760">
        <v>0</v>
      </c>
    </row>
    <row s="1637" customFormat="1" customHeight="1" ht="11.25" hidden="1">
      <c r="A89" s="2394"/>
      <c r="B89" s="513"/>
      <c r="D89" s="667" t="s">
        <v>795</v>
      </c>
      <c r="E89" s="725" t="s">
        <v>914</v>
      </c>
      <c r="F89" s="662" t="s">
        <v>858</v>
      </c>
      <c r="G89" s="726"/>
      <c r="H89" s="1025"/>
      <c r="I89" s="726"/>
      <c r="J89" s="1025"/>
      <c r="K89" s="726"/>
      <c r="L89" s="1025"/>
      <c r="M89" s="291"/>
      <c r="Z89" s="760">
        <v>0</v>
      </c>
    </row>
    <row s="1637" customFormat="1" customHeight="1" ht="11.25" hidden="1">
      <c r="A90" s="2394"/>
      <c r="B90" s="513"/>
      <c r="D90" s="667" t="s">
        <v>798</v>
      </c>
      <c r="E90" s="725" t="s">
        <v>915</v>
      </c>
      <c r="F90" s="662" t="s">
        <v>858</v>
      </c>
      <c r="G90" s="726"/>
      <c r="H90" s="1025"/>
      <c r="I90" s="726"/>
      <c r="J90" s="1025"/>
      <c r="K90" s="726"/>
      <c r="L90" s="1025"/>
      <c r="M90" s="291"/>
      <c r="Z90" s="760">
        <v>0</v>
      </c>
    </row>
    <row s="1637" customFormat="1" customHeight="1" ht="11.25" hidden="1">
      <c r="A91" s="2394"/>
      <c r="B91" s="513"/>
      <c r="D91" s="667" t="s">
        <v>876</v>
      </c>
      <c r="E91" s="725" t="s">
        <v>916</v>
      </c>
      <c r="F91" s="662" t="s">
        <v>858</v>
      </c>
      <c r="G91" s="726"/>
      <c r="H91" s="1025"/>
      <c r="I91" s="726"/>
      <c r="J91" s="1025"/>
      <c r="K91" s="726"/>
      <c r="L91" s="1025"/>
      <c r="M91" s="291"/>
      <c r="Z91" s="760">
        <v>0</v>
      </c>
    </row>
    <row s="1637" customFormat="1" customHeight="1" ht="11.25" hidden="1">
      <c r="A92" s="2394"/>
      <c r="B92" s="513"/>
      <c r="D92" s="667" t="s">
        <v>878</v>
      </c>
      <c r="E92" s="725" t="s">
        <v>918</v>
      </c>
      <c r="F92" s="662" t="s">
        <v>858</v>
      </c>
      <c r="G92" s="726"/>
      <c r="H92" s="1025"/>
      <c r="I92" s="726"/>
      <c r="J92" s="1025"/>
      <c r="K92" s="726"/>
      <c r="L92" s="1025"/>
      <c r="M92" s="291"/>
      <c r="Z92" s="760">
        <v>0</v>
      </c>
    </row>
    <row s="1637" customFormat="1" customHeight="1" ht="11.25" hidden="1">
      <c r="A93" s="2394"/>
      <c r="B93" s="513"/>
      <c r="D93" s="667" t="s">
        <v>925</v>
      </c>
      <c r="E93" s="725" t="s">
        <v>920</v>
      </c>
      <c r="F93" s="662" t="s">
        <v>858</v>
      </c>
      <c r="G93" s="726"/>
      <c r="H93" s="1025"/>
      <c r="I93" s="726"/>
      <c r="J93" s="1025"/>
      <c r="K93" s="726"/>
      <c r="L93" s="1025"/>
      <c r="M93" s="291"/>
      <c r="Z93" s="760">
        <v>0</v>
      </c>
    </row>
    <row s="1637" customFormat="1" customHeight="1" ht="11.25" hidden="1">
      <c r="A94" s="2394"/>
      <c r="B94" s="513"/>
      <c r="D94" s="667" t="s">
        <v>926</v>
      </c>
      <c r="E94" s="725" t="s">
        <v>922</v>
      </c>
      <c r="F94" s="662" t="s">
        <v>858</v>
      </c>
      <c r="G94" s="726"/>
      <c r="H94" s="1025"/>
      <c r="I94" s="726"/>
      <c r="J94" s="1025"/>
      <c r="K94" s="726"/>
      <c r="L94" s="1025"/>
      <c r="M94" s="291"/>
      <c r="Z94" s="760">
        <v>0</v>
      </c>
    </row>
    <row s="1637" customFormat="1" customHeight="1" ht="24.75" hidden="1">
      <c r="A95" s="2394"/>
      <c r="B95" s="513"/>
      <c r="D95" s="667" t="s">
        <v>108</v>
      </c>
      <c r="E95" s="668" t="s">
        <v>927</v>
      </c>
      <c r="F95" s="727" t="s">
        <v>557</v>
      </c>
      <c r="G95" s="729"/>
      <c r="H95" s="1025"/>
      <c r="I95" s="729"/>
      <c r="J95" s="1025"/>
      <c r="K95" s="729"/>
      <c r="L95" s="1025"/>
      <c r="M95" s="291" t="s">
        <v>928</v>
      </c>
      <c r="Z95" s="760">
        <v>0</v>
      </c>
    </row>
    <row s="1637" customFormat="1" customHeight="1" ht="33.75" hidden="1">
      <c r="A96" s="2394"/>
      <c r="B96" s="513"/>
      <c r="D96" s="667" t="s">
        <v>90</v>
      </c>
      <c r="E96" s="668" t="s">
        <v>929</v>
      </c>
      <c r="F96" s="728" t="s">
        <v>819</v>
      </c>
      <c r="G96" s="730"/>
      <c r="H96" s="1025"/>
      <c r="I96" s="730"/>
      <c r="J96" s="1025"/>
      <c r="K96" s="730"/>
      <c r="L96" s="1025"/>
      <c r="M96" s="291"/>
      <c r="Z96" s="760">
        <v>0</v>
      </c>
    </row>
    <row s="1637" customFormat="1" customHeight="1" ht="22.5" hidden="1">
      <c r="A97" s="2394"/>
      <c r="B97" s="513" t="s">
        <v>587</v>
      </c>
      <c r="D97" s="667" t="s">
        <v>91</v>
      </c>
      <c r="E97" s="668" t="s">
        <v>930</v>
      </c>
      <c r="F97" s="728" t="s">
        <v>305</v>
      </c>
      <c r="G97" s="387"/>
      <c r="H97" s="1025"/>
      <c r="I97" s="387"/>
      <c r="J97" s="1025"/>
      <c r="K97" s="387"/>
      <c r="L97" s="1025"/>
      <c r="M97" s="291" t="s">
        <v>631</v>
      </c>
      <c r="Z97" s="760">
        <v>0</v>
      </c>
    </row>
    <row s="1637" customFormat="1" customHeight="1" ht="45" hidden="1">
      <c r="A98" s="2394"/>
      <c r="B98" s="513" t="s">
        <v>587</v>
      </c>
      <c r="D98" s="667" t="s">
        <v>931</v>
      </c>
      <c r="E98" s="669" t="s">
        <v>932</v>
      </c>
      <c r="F98" s="723" t="s">
        <v>305</v>
      </c>
      <c r="G98" s="387"/>
      <c r="H98" s="1025"/>
      <c r="I98" s="387"/>
      <c r="J98" s="1025"/>
      <c r="K98" s="387"/>
      <c r="L98" s="1025"/>
      <c r="M98" s="291" t="s">
        <v>631</v>
      </c>
      <c r="Z98" s="760">
        <v>0</v>
      </c>
    </row>
    <row s="1637" customFormat="1" customHeight="1" ht="95.25" hidden="1">
      <c r="A99" s="2394"/>
      <c r="B99" s="513" t="s">
        <v>587</v>
      </c>
      <c r="D99" s="667" t="s">
        <v>109</v>
      </c>
      <c r="E99" s="668" t="s">
        <v>933</v>
      </c>
      <c r="F99" s="723" t="s">
        <v>305</v>
      </c>
      <c r="G99" s="387"/>
      <c r="H99" s="1025"/>
      <c r="I99" s="387"/>
      <c r="J99" s="1025"/>
      <c r="K99" s="387"/>
      <c r="L99" s="1025"/>
      <c r="M99" s="291" t="s">
        <v>631</v>
      </c>
      <c r="Z99" s="760">
        <v>0</v>
      </c>
    </row>
    <row s="1637" customFormat="1" customHeight="1" ht="22.5" hidden="1">
      <c r="A100" s="2394"/>
      <c r="B100" s="513" t="s">
        <v>587</v>
      </c>
      <c r="D100" s="667" t="s">
        <v>149</v>
      </c>
      <c r="E100" s="668" t="s">
        <v>934</v>
      </c>
      <c r="F100" s="723" t="s">
        <v>305</v>
      </c>
      <c r="G100" s="387"/>
      <c r="H100" s="1025"/>
      <c r="I100" s="387"/>
      <c r="J100" s="1025"/>
      <c r="K100" s="387"/>
      <c r="L100" s="1025"/>
      <c r="M100" s="291" t="s">
        <v>631</v>
      </c>
      <c r="Z100" s="760">
        <v>0</v>
      </c>
    </row>
    <row s="1637" customFormat="1" customHeight="1" ht="11.549999999999999">
      <c r="A101" s="1035"/>
      <c r="B101" s="520"/>
      <c r="D101" s="1036"/>
      <c r="E101" s="1037"/>
      <c r="K101" s="1637"/>
      <c r="L101" s="1637"/>
      <c r="Z101" s="511">
        <v>11</v>
      </c>
    </row>
    <row customHeight="1" ht="22.5" hidden="1">
      <c r="A102" s="538" t="s">
        <v>80</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6ED0A-B3BB-788C-93F1-0.9FCA835D}"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"Водоканал"</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103</v>
      </c>
      <c r="E9" s="2129"/>
      <c r="F9" s="2130" t="s">
        <v>104</v>
      </c>
      <c r="G9" s="2131"/>
      <c r="H9" s="2131"/>
      <c r="I9" s="2131"/>
      <c r="J9" s="2134" t="s">
        <v>105</v>
      </c>
      <c r="K9" s="2134"/>
      <c r="L9" s="2134"/>
      <c r="M9" s="2134"/>
      <c r="AM9" s="585">
        <v>18</v>
      </c>
    </row>
    <row customHeight="1" ht="24">
      <c r="A10" s="2128"/>
      <c r="B10" s="594"/>
      <c r="C10" s="527"/>
      <c r="D10" s="525" t="s">
        <v>86</v>
      </c>
      <c r="E10" s="525" t="s">
        <v>87</v>
      </c>
      <c r="F10" s="525" t="s">
        <v>106</v>
      </c>
      <c r="G10" s="2135" t="s">
        <v>86</v>
      </c>
      <c r="H10" s="2136"/>
      <c r="I10" s="525" t="s">
        <v>87</v>
      </c>
      <c r="J10" s="525" t="s">
        <v>106</v>
      </c>
      <c r="K10" s="2135" t="s">
        <v>86</v>
      </c>
      <c r="L10" s="2136"/>
      <c r="M10" s="525" t="s">
        <v>87</v>
      </c>
      <c r="N10" s="1629"/>
      <c r="AM10" s="585">
        <v>23</v>
      </c>
    </row>
    <row s="1855" customFormat="1" customHeight="1" ht="11.25" hidden="1">
      <c r="A11" s="595"/>
      <c r="B11" s="595"/>
      <c r="C11" s="595"/>
      <c r="D11" s="596" t="s">
        <v>97</v>
      </c>
      <c r="E11" s="596" t="s">
        <v>107</v>
      </c>
      <c r="F11" s="596" t="s">
        <v>88</v>
      </c>
      <c r="G11" s="2117" t="s">
        <v>89</v>
      </c>
      <c r="H11" s="2118"/>
      <c r="I11" s="596" t="s">
        <v>108</v>
      </c>
      <c r="J11" s="596" t="s">
        <v>90</v>
      </c>
      <c r="K11" s="2119" t="s">
        <v>91</v>
      </c>
      <c r="L11" s="2120"/>
      <c r="M11" s="596" t="s">
        <v>109</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110</v>
      </c>
      <c r="P12" s="1415" t="s">
        <v>111</v>
      </c>
      <c r="Q12" s="1415" t="s">
        <v>112</v>
      </c>
      <c r="R12" s="1415" t="s">
        <v>113</v>
      </c>
      <c r="AM12" s="585">
        <v>1</v>
      </c>
    </row>
    <row s="1855" customFormat="1" customHeight="1" ht="15.75">
      <c r="A13" s="295"/>
      <c r="B13" s="295"/>
      <c r="C13" s="528"/>
      <c r="D13" s="2110" t="s">
        <v>97</v>
      </c>
      <c r="E13" s="2111" t="str">
        <f>INDEX(VD_NAME_LIST,MATCH("4189671",VD_ID_LIST,0))</f>
        <v>Холодное водоснабжение. Питьевая вода</v>
      </c>
      <c r="F13" s="2114" t="s">
        <v>19</v>
      </c>
      <c r="G13" s="2115"/>
      <c r="H13" s="2116">
        <v>1</v>
      </c>
      <c r="I13" s="2632" t="s">
        <v>22</v>
      </c>
      <c r="J13" s="2109" t="s">
        <v>19</v>
      </c>
      <c r="K13" s="604"/>
      <c r="L13" s="529" t="s">
        <v>97</v>
      </c>
      <c r="M13" s="605" t="s">
        <v>22</v>
      </c>
      <c r="N13" s="814"/>
      <c r="O13" s="1418" t="s">
        <v>114</v>
      </c>
      <c r="P13" s="1415" t="str">
        <f>$E$13</f>
        <v>Холодное водоснабжение. Питьевая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115</v>
      </c>
      <c r="W13" s="1268"/>
      <c r="X13" s="1268"/>
      <c r="Y13" s="606" t="s">
        <v>116</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117</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118</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119</v>
      </c>
      <c r="D16" s="2110" t="s">
        <v>107</v>
      </c>
      <c r="E16" s="2111" t="str">
        <f>INDEX(VD_NAME_LIST,MATCH("4189677",VD_ID_LIST,0))</f>
        <v>Подключение (технологическое присоединение) к централизованной системе водоснабжения</v>
      </c>
      <c r="F16" s="2109" t="s">
        <v>19</v>
      </c>
      <c r="G16" s="2559"/>
      <c r="H16" s="2129">
        <v>1</v>
      </c>
      <c r="I16" s="2561" t="str">
        <f>IF(U16="","",INDEX(TERRITORY_MR_LIST,MATCH(U16,TERRITORY_LIST_ID,0)))</f>
        <v/>
      </c>
      <c r="J16" s="2109" t="s">
        <v>19</v>
      </c>
      <c r="K16" s="834"/>
      <c r="L16" s="1784" t="s">
        <v>97</v>
      </c>
      <c r="M16" s="605"/>
      <c r="N16" s="606"/>
      <c r="O16" s="606" t="s">
        <v>120</v>
      </c>
      <c r="P16" s="606" t="str">
        <f>$E$16</f>
        <v>Подключение (технологическое присоединение) к централизованной системе водоснабжения</v>
      </c>
      <c r="Q16" s="606" t="str">
        <f>IF($F$16="нет","без дифференциации",$I$16)</f>
        <v>без дифференциации</v>
      </c>
      <c r="R16" s="606" t="str">
        <f>IF($J$16="нет","без дифференциации",$M$16)</f>
        <v>без дифференциации</v>
      </c>
      <c r="S16" s="606"/>
      <c r="T16" s="606"/>
      <c r="U16" s="607"/>
      <c r="V16" s="606" t="s">
        <v>121</v>
      </c>
      <c r="W16" s="606"/>
      <c r="X16" s="597"/>
      <c r="Y16" s="597" t="s">
        <v>116</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562"/>
      <c r="J17" s="2109"/>
      <c r="K17" s="423"/>
      <c r="L17" s="179"/>
      <c r="M17" s="609" t="s">
        <v>117</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118</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75">
      <c r="A19" s="611"/>
      <c r="B19" s="137"/>
      <c r="C19" s="808"/>
      <c r="D19" s="423"/>
      <c r="E19" s="573" t="s">
        <v>122</v>
      </c>
      <c r="F19" s="179"/>
      <c r="G19" s="179"/>
      <c r="H19" s="179"/>
      <c r="I19" s="179"/>
      <c r="J19" s="179"/>
      <c r="K19" s="179" t="s">
        <v>22</v>
      </c>
      <c r="L19" s="179"/>
      <c r="M19" s="610"/>
      <c r="N19" s="1629"/>
      <c r="AM19" s="585">
        <v>15</v>
      </c>
    </row>
    <row customHeight="1" ht="11.25" hidden="1">
      <c r="A20" s="585" t="s">
        <v>80</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526EC-01BB-877B-13AB-0.DF0CD747}"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119</v>
      </c>
      <c r="D3" s="691" t="str">
        <f>B3&amp;".1"</f>
        <v>.1</v>
      </c>
      <c r="E3" s="692" t="s">
        <v>935</v>
      </c>
      <c r="F3" s="693" t="s">
        <v>305</v>
      </c>
      <c r="G3" s="688"/>
      <c r="H3" s="403"/>
      <c r="I3" s="688"/>
      <c r="J3" s="403"/>
      <c r="K3" s="2355"/>
      <c r="L3" s="820"/>
      <c r="M3" s="291" t="s">
        <v>936</v>
      </c>
      <c r="X3" s="507">
        <v>0</v>
      </c>
    </row>
    <row customHeight="1" ht="15" hidden="1">
      <c r="A4" s="507"/>
      <c r="B4" s="2399"/>
      <c r="C4" s="2400"/>
      <c r="D4" s="691" t="str">
        <f>B3&amp;".2"</f>
        <v>.2</v>
      </c>
      <c r="E4" s="692" t="s">
        <v>937</v>
      </c>
      <c r="F4" s="693" t="s">
        <v>305</v>
      </c>
      <c r="G4" s="1740" t="s">
        <v>22</v>
      </c>
      <c r="H4" s="403"/>
      <c r="I4" s="1740" t="s">
        <v>22</v>
      </c>
      <c r="J4" s="403"/>
      <c r="K4" s="1740" t="s">
        <v>22</v>
      </c>
      <c r="L4" s="820"/>
      <c r="M4" s="291" t="s">
        <v>938</v>
      </c>
      <c r="X4" s="507">
        <v>0</v>
      </c>
    </row>
    <row s="1368" customFormat="1" customHeight="1" ht="15" hidden="1">
      <c r="C5" s="674"/>
      <c r="K5" s="1368"/>
      <c r="L5" s="1368"/>
      <c r="W5" s="422"/>
      <c r="X5" s="419">
        <v>0</v>
      </c>
    </row>
    <row customHeight="1" ht="22.5" hidden="1">
      <c r="A6" s="507"/>
      <c r="B6" s="2399"/>
      <c r="C6" s="2400" t="s">
        <v>119</v>
      </c>
      <c r="D6" s="691" t="str">
        <f>B6&amp;".1"</f>
        <v>.1</v>
      </c>
      <c r="E6" s="692" t="s">
        <v>939</v>
      </c>
      <c r="F6" s="693" t="s">
        <v>305</v>
      </c>
      <c r="G6" s="688"/>
      <c r="H6" s="403"/>
      <c r="I6" s="688"/>
      <c r="J6" s="403"/>
      <c r="K6" s="2355"/>
      <c r="L6" s="820"/>
      <c r="M6" s="291" t="s">
        <v>940</v>
      </c>
      <c r="X6" s="507">
        <v>0</v>
      </c>
    </row>
    <row customHeight="1" ht="15" hidden="1">
      <c r="A7" s="507"/>
      <c r="B7" s="2399"/>
      <c r="C7" s="2400"/>
      <c r="D7" s="691" t="str">
        <f>B6&amp;".2"</f>
        <v>.2</v>
      </c>
      <c r="E7" s="692" t="s">
        <v>937</v>
      </c>
      <c r="F7" s="693" t="s">
        <v>305</v>
      </c>
      <c r="G7" s="1740" t="s">
        <v>22</v>
      </c>
      <c r="H7" s="403"/>
      <c r="I7" s="1740" t="s">
        <v>22</v>
      </c>
      <c r="J7" s="403"/>
      <c r="K7" s="1740" t="s">
        <v>22</v>
      </c>
      <c r="L7" s="820"/>
      <c r="M7" s="291" t="s">
        <v>938</v>
      </c>
      <c r="X7" s="507">
        <v>0</v>
      </c>
    </row>
    <row s="1368" customFormat="1" customHeight="1" ht="15" hidden="1">
      <c r="C8" s="674"/>
      <c r="K8" s="1368"/>
      <c r="L8" s="1368"/>
      <c r="W8" s="422"/>
      <c r="X8" s="419">
        <v>0</v>
      </c>
    </row>
    <row customHeight="1" ht="22.5" hidden="1">
      <c r="A9" s="507"/>
      <c r="B9" s="2399"/>
      <c r="C9" s="2400" t="s">
        <v>119</v>
      </c>
      <c r="D9" s="691" t="str">
        <f>B9&amp;".1"</f>
        <v>.1</v>
      </c>
      <c r="E9" s="692" t="s">
        <v>941</v>
      </c>
      <c r="F9" s="693" t="s">
        <v>305</v>
      </c>
      <c r="G9" s="699" t="s">
        <v>22</v>
      </c>
      <c r="H9" s="403" t="s">
        <v>22</v>
      </c>
      <c r="I9" s="699" t="s">
        <v>22</v>
      </c>
      <c r="J9" s="403" t="s">
        <v>22</v>
      </c>
      <c r="K9" s="863" t="s">
        <v>22</v>
      </c>
      <c r="L9" s="820" t="s">
        <v>22</v>
      </c>
      <c r="M9" s="291"/>
      <c r="X9" s="507">
        <v>0</v>
      </c>
    </row>
    <row customHeight="1" ht="15" hidden="1">
      <c r="A10" s="507"/>
      <c r="B10" s="2399"/>
      <c r="C10" s="2400"/>
      <c r="D10" s="691" t="str">
        <f>B9&amp;".2"</f>
        <v>.2</v>
      </c>
      <c r="E10" s="692" t="s">
        <v>942</v>
      </c>
      <c r="F10" s="693" t="s">
        <v>305</v>
      </c>
      <c r="G10" s="1734" t="s">
        <v>22</v>
      </c>
      <c r="H10" s="403" t="s">
        <v>22</v>
      </c>
      <c r="I10" s="1734" t="s">
        <v>22</v>
      </c>
      <c r="J10" s="403" t="s">
        <v>22</v>
      </c>
      <c r="K10" s="1734" t="s">
        <v>22</v>
      </c>
      <c r="L10" s="820" t="s">
        <v>22</v>
      </c>
      <c r="M10" s="291" t="s">
        <v>943</v>
      </c>
      <c r="X10" s="507">
        <v>0</v>
      </c>
    </row>
    <row customHeight="1" ht="15" hidden="1">
      <c r="A11" s="507"/>
      <c r="B11" s="2399"/>
      <c r="C11" s="2400"/>
      <c r="D11" s="691" t="str">
        <f>B9&amp;".3"</f>
        <v>.3</v>
      </c>
      <c r="E11" s="692" t="s">
        <v>944</v>
      </c>
      <c r="F11" s="693" t="s">
        <v>305</v>
      </c>
      <c r="G11" s="1734" t="s">
        <v>22</v>
      </c>
      <c r="H11" s="403" t="s">
        <v>22</v>
      </c>
      <c r="I11" s="1734" t="s">
        <v>22</v>
      </c>
      <c r="J11" s="403" t="s">
        <v>22</v>
      </c>
      <c r="K11" s="1734" t="s">
        <v>22</v>
      </c>
      <c r="L11" s="820" t="s">
        <v>22</v>
      </c>
      <c r="M11" s="291" t="s">
        <v>945</v>
      </c>
      <c r="X11" s="507">
        <v>0</v>
      </c>
    </row>
    <row s="1368" customFormat="1" customHeight="1" ht="15" hidden="1">
      <c r="C12" s="674"/>
      <c r="K12" s="1368"/>
      <c r="L12" s="1368"/>
      <c r="W12" s="422"/>
      <c r="X12" s="419">
        <v>0</v>
      </c>
    </row>
    <row customHeight="1" ht="33.75" hidden="1">
      <c r="A13" s="507"/>
      <c r="B13" s="2399"/>
      <c r="C13" s="2400" t="s">
        <v>119</v>
      </c>
      <c r="D13" s="691" t="str">
        <f>B13&amp;".1"</f>
        <v>.1</v>
      </c>
      <c r="E13" s="692" t="s">
        <v>946</v>
      </c>
      <c r="F13" s="693" t="s">
        <v>305</v>
      </c>
      <c r="G13" s="699" t="s">
        <v>22</v>
      </c>
      <c r="H13" s="403" t="s">
        <v>22</v>
      </c>
      <c r="I13" s="699" t="s">
        <v>22</v>
      </c>
      <c r="J13" s="403" t="s">
        <v>22</v>
      </c>
      <c r="K13" s="863" t="s">
        <v>22</v>
      </c>
      <c r="L13" s="820" t="s">
        <v>22</v>
      </c>
      <c r="M13" s="291" t="s">
        <v>947</v>
      </c>
      <c r="X13" s="507">
        <v>0</v>
      </c>
    </row>
    <row customHeight="1" ht="15" hidden="1">
      <c r="B14" s="2399"/>
      <c r="C14" s="2400"/>
      <c r="D14" s="691" t="str">
        <f>B13&amp;".2"</f>
        <v>.2</v>
      </c>
      <c r="E14" s="692" t="s">
        <v>948</v>
      </c>
      <c r="F14" s="693" t="s">
        <v>305</v>
      </c>
      <c r="G14" s="1734" t="s">
        <v>22</v>
      </c>
      <c r="H14" s="403" t="s">
        <v>22</v>
      </c>
      <c r="I14" s="1734" t="s">
        <v>22</v>
      </c>
      <c r="J14" s="403" t="s">
        <v>22</v>
      </c>
      <c r="K14" s="1734" t="s">
        <v>22</v>
      </c>
      <c r="L14" s="820" t="s">
        <v>22</v>
      </c>
      <c r="M14" s="291" t="s">
        <v>949</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539"/>
      <c r="X22" s="507">
        <v>22</v>
      </c>
    </row>
    <row customHeight="1" ht="15.75">
      <c r="C23" s="178"/>
      <c r="D23" s="2178" t="str">
        <f>IF(org=0,"Не определено",org)</f>
        <v>АО "Водоканал"</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1.05">
      <c r="A25" s="761"/>
      <c r="C25" s="178"/>
      <c r="D25" s="511"/>
      <c r="E25" s="511"/>
      <c r="F25" s="511"/>
      <c r="G25" s="539"/>
      <c r="H25" s="754"/>
      <c r="I25" s="539" t="s">
        <v>114</v>
      </c>
      <c r="J25" s="754"/>
      <c r="K25" s="1368" t="s">
        <v>120</v>
      </c>
      <c r="L25" s="754"/>
      <c r="M25" s="419"/>
      <c r="W25" s="677"/>
      <c r="X25" s="760">
        <v>1</v>
      </c>
    </row>
    <row customHeight="1" ht="15.75">
      <c r="C26" s="178"/>
      <c r="D26" s="713"/>
      <c r="E26" s="2369" t="s">
        <v>103</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v>
      </c>
      <c r="J26" s="2398"/>
      <c r="K26" s="2397" t="str">
        <f>IF(K25="","",INDEX(DIFFERENTIATION_UNMERGE_VD,MATCH(K25,DIFFERENTIATION_ID_DIFF,0)))</f>
        <v>Подключение (технологическое присоединение) к централизованной системе водоснабжения</v>
      </c>
      <c r="L26" s="2398"/>
      <c r="M26" s="2177" t="s">
        <v>300</v>
      </c>
      <c r="X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без дифференциации</v>
      </c>
      <c r="J27" s="2398"/>
      <c r="K27" s="2397" t="str">
        <f>IF(K25="","",INDEX(DIFFERENTIATION_UNMERGE_AREA,MATCH(K25,DIFFERENTIATION_ID_DIFF,0)))</f>
        <v>без дифференциации</v>
      </c>
      <c r="L27" s="2398"/>
      <c r="M27" s="2197"/>
      <c r="W27" s="677"/>
      <c r="X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197"/>
      <c r="W28" s="677"/>
      <c r="X28" s="760">
        <v>15</v>
      </c>
    </row>
    <row s="1637" customFormat="1" customHeight="1" ht="15.75">
      <c r="A29" s="761"/>
      <c r="C29" s="178"/>
      <c r="D29" s="2371" t="s">
        <v>299</v>
      </c>
      <c r="E29" s="2372"/>
      <c r="F29" s="2372"/>
      <c r="G29" s="889"/>
      <c r="H29" s="889"/>
      <c r="I29" s="889"/>
      <c r="J29" s="890"/>
      <c r="K29" s="2369"/>
      <c r="L29" s="2369"/>
      <c r="M29" s="2197"/>
      <c r="W29" s="677"/>
      <c r="X29" s="760">
        <v>15</v>
      </c>
    </row>
    <row customHeight="1" ht="35.699999999999996">
      <c r="C30" s="178"/>
      <c r="D30" s="763" t="s">
        <v>86</v>
      </c>
      <c r="E30" s="762" t="s">
        <v>301</v>
      </c>
      <c r="F30" s="762" t="s">
        <v>565</v>
      </c>
      <c r="G30" s="810" t="s">
        <v>302</v>
      </c>
      <c r="H30" s="809" t="s">
        <v>389</v>
      </c>
      <c r="I30" s="686" t="s">
        <v>302</v>
      </c>
      <c r="J30" s="467" t="s">
        <v>389</v>
      </c>
      <c r="K30" s="2264" t="s">
        <v>302</v>
      </c>
      <c r="L30" s="2314" t="s">
        <v>389</v>
      </c>
      <c r="M30" s="2203"/>
      <c r="X30" s="507">
        <v>34</v>
      </c>
    </row>
    <row customHeight="1" ht="15" hidden="1">
      <c r="C31" s="178"/>
      <c r="D31" s="595"/>
      <c r="E31" s="595"/>
      <c r="F31" s="595"/>
      <c r="G31" s="661"/>
      <c r="H31" s="661"/>
      <c r="I31" s="661"/>
      <c r="J31" s="661"/>
      <c r="K31" s="685"/>
      <c r="L31" s="685"/>
      <c r="M31" s="291"/>
      <c r="X31" s="507">
        <v>0</v>
      </c>
    </row>
    <row customHeight="1" ht="24">
      <c r="A32" s="507"/>
      <c r="B32" s="507" t="s">
        <v>950</v>
      </c>
      <c r="C32" s="528"/>
      <c r="D32" s="694">
        <v>1</v>
      </c>
      <c r="E32" s="695" t="s">
        <v>951</v>
      </c>
      <c r="F32" s="693" t="s">
        <v>305</v>
      </c>
      <c r="G32" s="815" t="s">
        <v>305</v>
      </c>
      <c r="H32" s="815" t="s">
        <v>305</v>
      </c>
      <c r="I32" s="693" t="s">
        <v>305</v>
      </c>
      <c r="J32" s="693" t="s">
        <v>305</v>
      </c>
      <c r="K32" s="2265" t="s">
        <v>305</v>
      </c>
      <c r="L32" s="2265" t="s">
        <v>305</v>
      </c>
      <c r="M32" s="291"/>
      <c r="X32" s="507">
        <v>23</v>
      </c>
    </row>
    <row customHeight="1" ht="11.549999999999999">
      <c r="A33" s="507"/>
      <c r="C33" s="507"/>
      <c r="D33" s="349"/>
      <c r="E33" s="582" t="s">
        <v>585</v>
      </c>
      <c r="F33" s="574"/>
      <c r="G33" s="574"/>
      <c r="H33" s="574"/>
      <c r="I33" s="574"/>
      <c r="J33" s="574"/>
      <c r="K33" s="2641"/>
      <c r="L33" s="2641"/>
      <c r="M33" s="575"/>
      <c r="W33" s="507"/>
      <c r="X33" s="507">
        <v>11</v>
      </c>
    </row>
    <row customHeight="1" ht="24">
      <c r="A34" s="507"/>
      <c r="B34" s="583" t="s">
        <v>636</v>
      </c>
      <c r="C34" s="528"/>
      <c r="D34" s="694">
        <v>2</v>
      </c>
      <c r="E34" s="695" t="s">
        <v>952</v>
      </c>
      <c r="F34" s="822" t="s">
        <v>305</v>
      </c>
      <c r="G34" s="822" t="s">
        <v>305</v>
      </c>
      <c r="H34" s="822" t="s">
        <v>305</v>
      </c>
      <c r="I34" s="693"/>
      <c r="J34" s="693"/>
      <c r="K34" s="2265" t="s">
        <v>305</v>
      </c>
      <c r="L34" s="2265" t="s">
        <v>305</v>
      </c>
      <c r="M34" s="291"/>
      <c r="X34" s="507">
        <v>23</v>
      </c>
    </row>
    <row customHeight="1" ht="11.549999999999999">
      <c r="A35" s="507"/>
      <c r="C35" s="507"/>
      <c r="D35" s="349"/>
      <c r="E35" s="582" t="s">
        <v>953</v>
      </c>
      <c r="F35" s="574"/>
      <c r="G35" s="696"/>
      <c r="H35" s="574"/>
      <c r="I35" s="696"/>
      <c r="J35" s="574"/>
      <c r="K35" s="2642"/>
      <c r="L35" s="2641"/>
      <c r="M35" s="575"/>
      <c r="W35" s="507"/>
      <c r="X35" s="507">
        <v>11</v>
      </c>
    </row>
    <row customHeight="1" ht="71.25">
      <c r="A36" s="507"/>
      <c r="B36" s="507" t="s">
        <v>954</v>
      </c>
      <c r="C36" s="528"/>
      <c r="D36" s="694">
        <v>3</v>
      </c>
      <c r="E36" s="695" t="s">
        <v>955</v>
      </c>
      <c r="F36" s="697" t="s">
        <v>305</v>
      </c>
      <c r="G36" s="816" t="s">
        <v>956</v>
      </c>
      <c r="H36" s="815" t="s">
        <v>305</v>
      </c>
      <c r="I36" s="526" t="s">
        <v>956</v>
      </c>
      <c r="J36" s="693" t="s">
        <v>305</v>
      </c>
      <c r="K36" s="2109" t="s">
        <v>956</v>
      </c>
      <c r="L36" s="2265" t="s">
        <v>305</v>
      </c>
      <c r="M36" s="291" t="s">
        <v>957</v>
      </c>
      <c r="X36" s="507">
        <v>68</v>
      </c>
    </row>
    <row customHeight="1" ht="11.549999999999999">
      <c r="A37" s="507"/>
      <c r="C37" s="507"/>
      <c r="D37" s="349"/>
      <c r="E37" s="582" t="s">
        <v>958</v>
      </c>
      <c r="F37" s="574"/>
      <c r="G37" s="696"/>
      <c r="H37" s="696"/>
      <c r="I37" s="696"/>
      <c r="J37" s="696"/>
      <c r="K37" s="2642"/>
      <c r="L37" s="2642"/>
      <c r="M37" s="575"/>
      <c r="W37" s="507"/>
      <c r="X37" s="507">
        <v>11</v>
      </c>
    </row>
    <row customHeight="1" ht="71.25">
      <c r="A38" s="507"/>
      <c r="B38" s="507" t="s">
        <v>959</v>
      </c>
      <c r="C38" s="528"/>
      <c r="D38" s="694">
        <v>4</v>
      </c>
      <c r="E38" s="695" t="s">
        <v>960</v>
      </c>
      <c r="F38" s="697" t="s">
        <v>305</v>
      </c>
      <c r="G38" s="816" t="s">
        <v>956</v>
      </c>
      <c r="H38" s="817" t="s">
        <v>305</v>
      </c>
      <c r="I38" s="526" t="s">
        <v>956</v>
      </c>
      <c r="J38" s="523" t="s">
        <v>305</v>
      </c>
      <c r="K38" s="2109" t="s">
        <v>956</v>
      </c>
      <c r="L38" s="2314" t="s">
        <v>305</v>
      </c>
      <c r="M38" s="681" t="s">
        <v>961</v>
      </c>
      <c r="X38" s="507">
        <v>68</v>
      </c>
    </row>
    <row customHeight="1" ht="11.549999999999999">
      <c r="A39" s="507"/>
      <c r="C39" s="507"/>
      <c r="D39" s="349"/>
      <c r="E39" s="582" t="s">
        <v>962</v>
      </c>
      <c r="F39" s="574"/>
      <c r="G39" s="574"/>
      <c r="H39" s="698"/>
      <c r="I39" s="574"/>
      <c r="J39" s="698"/>
      <c r="K39" s="2641"/>
      <c r="L39" s="2643"/>
      <c r="M39" s="575"/>
      <c r="W39" s="507"/>
      <c r="X39" s="507">
        <v>11</v>
      </c>
    </row>
    <row customHeight="1" ht="22.5" hidden="1">
      <c r="A40" s="451" t="s">
        <v>80</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3E2CC-95B3-A2E9-059C-0.144D30B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963</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"Водоканал"</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963</v>
      </c>
      <c r="H9" s="2177" t="s">
        <v>964</v>
      </c>
      <c r="I9" s="2129" t="s">
        <v>965</v>
      </c>
      <c r="J9" s="2129" t="s">
        <v>966</v>
      </c>
      <c r="K9" s="2129" t="s">
        <v>967</v>
      </c>
      <c r="L9" s="2129" t="s">
        <v>968</v>
      </c>
      <c r="M9" s="2129" t="s">
        <v>969</v>
      </c>
      <c r="N9" s="2211" t="s">
        <v>970</v>
      </c>
      <c r="O9" s="2211"/>
      <c r="P9" s="2211"/>
      <c r="Q9" s="2401" t="s">
        <v>971</v>
      </c>
      <c r="R9" s="2402"/>
      <c r="S9" s="2402"/>
      <c r="T9" s="2403"/>
      <c r="U9" s="2401" t="s">
        <v>972</v>
      </c>
      <c r="V9" s="2402"/>
      <c r="W9" s="2402"/>
      <c r="X9" s="2403"/>
      <c r="Y9" s="2103" t="s">
        <v>973</v>
      </c>
      <c r="Z9" s="2104"/>
      <c r="AA9" s="2104"/>
      <c r="AB9" s="2105"/>
      <c r="AE9" s="760">
        <v>41</v>
      </c>
    </row>
    <row customHeight="1" ht="43.050000000000004">
      <c r="A10" s="907"/>
      <c r="B10" s="907"/>
      <c r="C10" s="907"/>
      <c r="F10" s="2177"/>
      <c r="G10" s="2177"/>
      <c r="H10" s="2234"/>
      <c r="I10" s="2177"/>
      <c r="J10" s="2177"/>
      <c r="K10" s="2177"/>
      <c r="L10" s="2177"/>
      <c r="M10" s="2177"/>
      <c r="N10" s="905" t="s">
        <v>974</v>
      </c>
      <c r="O10" s="905" t="s">
        <v>975</v>
      </c>
      <c r="P10" s="906" t="s">
        <v>976</v>
      </c>
      <c r="Q10" s="917" t="s">
        <v>87</v>
      </c>
      <c r="R10" s="917" t="s">
        <v>977</v>
      </c>
      <c r="S10" s="917" t="s">
        <v>978</v>
      </c>
      <c r="T10" s="918" t="s">
        <v>979</v>
      </c>
      <c r="U10" s="917" t="s">
        <v>87</v>
      </c>
      <c r="V10" s="917" t="s">
        <v>980</v>
      </c>
      <c r="W10" s="917" t="s">
        <v>978</v>
      </c>
      <c r="X10" s="918" t="s">
        <v>979</v>
      </c>
      <c r="Y10" s="303" t="s">
        <v>981</v>
      </c>
      <c r="Z10" s="2103" t="s">
        <v>86</v>
      </c>
      <c r="AA10" s="2105"/>
      <c r="AB10" s="1051" t="s">
        <v>982</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A0957-0EF1-326A-09CE-0.7CBD326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"Водоканал"</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985</v>
      </c>
      <c r="G9" s="2411" t="s">
        <v>986</v>
      </c>
      <c r="H9" s="2412"/>
      <c r="I9" s="2129" t="s">
        <v>987</v>
      </c>
      <c r="J9" s="2129"/>
      <c r="K9" s="2129" t="s">
        <v>988</v>
      </c>
      <c r="L9" s="2129"/>
      <c r="M9" s="2129"/>
      <c r="N9" s="2129"/>
      <c r="O9" s="2129"/>
      <c r="P9" s="2129"/>
      <c r="Q9" s="2129"/>
      <c r="R9" s="2129"/>
      <c r="S9" s="2129"/>
      <c r="T9" s="2129"/>
      <c r="U9" s="2129"/>
      <c r="V9" s="2129"/>
      <c r="W9" s="2129"/>
      <c r="X9" s="2129"/>
      <c r="Y9" s="2129"/>
      <c r="Z9" s="2194" t="s">
        <v>989</v>
      </c>
      <c r="AA9" s="2195"/>
      <c r="AB9" s="2129" t="s">
        <v>990</v>
      </c>
      <c r="AC9" s="2129"/>
      <c r="AD9" s="2129"/>
      <c r="AE9" s="2129"/>
      <c r="AF9" s="2177" t="s">
        <v>991</v>
      </c>
      <c r="AG9" s="2129" t="s">
        <v>992</v>
      </c>
      <c r="AH9" s="2129"/>
      <c r="AI9" s="2177" t="s">
        <v>993</v>
      </c>
      <c r="AJ9" s="2129" t="s">
        <v>994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995</v>
      </c>
      <c r="L10" s="2103" t="s">
        <v>996</v>
      </c>
      <c r="M10" s="2105"/>
      <c r="N10" s="2129" t="s">
        <v>997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998</v>
      </c>
      <c r="M11" s="2177" t="s">
        <v>999</v>
      </c>
      <c r="N11" s="2129" t="s">
        <v>1000</v>
      </c>
      <c r="O11" s="2129"/>
      <c r="P11" s="2420" t="s">
        <v>981</v>
      </c>
      <c r="Q11" s="2420" t="s">
        <v>1001</v>
      </c>
      <c r="R11" s="2420" t="s">
        <v>1002</v>
      </c>
      <c r="S11" s="2420" t="s">
        <v>1003</v>
      </c>
      <c r="T11" s="2420"/>
      <c r="U11" s="2420"/>
      <c r="V11" s="2420"/>
      <c r="W11" s="2420"/>
      <c r="X11" s="2420"/>
      <c r="Y11" s="2420"/>
      <c r="Z11" s="2196"/>
      <c r="AA11" s="2197"/>
      <c r="AB11" s="2129" t="s">
        <v>1004</v>
      </c>
      <c r="AC11" s="2129"/>
      <c r="AD11" s="2103" t="s">
        <v>1005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1006</v>
      </c>
      <c r="K12" s="2129"/>
      <c r="L12" s="2234"/>
      <c r="M12" s="2234"/>
      <c r="N12" s="2129"/>
      <c r="O12" s="2129"/>
      <c r="P12" s="2420"/>
      <c r="Q12" s="2420"/>
      <c r="R12" s="2420"/>
      <c r="S12" s="1136" t="s">
        <v>84</v>
      </c>
      <c r="T12" s="1136" t="s">
        <v>85</v>
      </c>
      <c r="U12" s="1136" t="s">
        <v>83</v>
      </c>
      <c r="V12" s="1136" t="s">
        <v>1007</v>
      </c>
      <c r="W12" s="1136" t="s">
        <v>83</v>
      </c>
      <c r="X12" s="1136" t="s">
        <v>1008</v>
      </c>
      <c r="Y12" s="1136" t="s">
        <v>1009</v>
      </c>
      <c r="Z12" s="2202"/>
      <c r="AA12" s="2203"/>
      <c r="AB12" s="1143" t="s">
        <v>1010</v>
      </c>
      <c r="AC12" s="1143" t="s">
        <v>1011</v>
      </c>
      <c r="AD12" s="1143" t="s">
        <v>1010</v>
      </c>
      <c r="AE12" s="1143" t="s">
        <v>1011</v>
      </c>
      <c r="AF12" s="2234"/>
      <c r="AG12" s="1156" t="s">
        <v>1012</v>
      </c>
      <c r="AH12" s="1156" t="s">
        <v>1013</v>
      </c>
      <c r="AI12" s="2234"/>
      <c r="AJ12" s="1156" t="s">
        <v>1012</v>
      </c>
      <c r="AK12" s="1156" t="s">
        <v>1013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B99C3-355F-45A7-11A5-0.81A8FB7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"Водоканал"</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1015</v>
      </c>
      <c r="H10" s="2428" t="s">
        <v>1016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1017</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1018</v>
      </c>
      <c r="G14" s="2423" t="s">
        <v>1019</v>
      </c>
      <c r="H14" s="2423"/>
      <c r="I14" s="2423"/>
      <c r="J14" s="2423"/>
      <c r="K14" s="1236"/>
      <c r="W14" s="1157">
        <v>11</v>
      </c>
    </row>
    <row customHeight="1" ht="11.549999999999999">
      <c r="F15" s="1232">
        <v>1</v>
      </c>
      <c r="G15" s="692" t="s">
        <v>1020</v>
      </c>
      <c r="H15" s="1238">
        <f>SUM(I15:J15)</f>
        <v>0</v>
      </c>
      <c r="I15" s="1238">
        <f>SUM(I16:I27)</f>
        <v>0</v>
      </c>
      <c r="J15" s="1227"/>
      <c r="K15" s="1236"/>
      <c r="W15" s="1157">
        <v>11</v>
      </c>
    </row>
    <row customHeight="1" ht="24">
      <c r="F16" s="1232" t="s">
        <v>1021</v>
      </c>
      <c r="G16" s="1239" t="s">
        <v>1022</v>
      </c>
      <c r="H16" s="1238">
        <f>SUM(I16:J16)</f>
        <v>0</v>
      </c>
      <c r="I16" s="1237"/>
      <c r="J16" s="1227"/>
      <c r="K16" s="1236"/>
      <c r="W16" s="1157">
        <v>23</v>
      </c>
    </row>
    <row customHeight="1" ht="24">
      <c r="F17" s="1232" t="s">
        <v>1023</v>
      </c>
      <c r="G17" s="1239" t="s">
        <v>1024</v>
      </c>
      <c r="H17" s="1238">
        <f>SUM(I17:J17)</f>
        <v>0</v>
      </c>
      <c r="I17" s="1237"/>
      <c r="J17" s="1227"/>
      <c r="K17" s="1236"/>
      <c r="W17" s="1157">
        <v>23</v>
      </c>
    </row>
    <row customHeight="1" ht="35.699999999999996">
      <c r="F18" s="1232" t="s">
        <v>1025</v>
      </c>
      <c r="G18" s="1239" t="s">
        <v>1026</v>
      </c>
      <c r="H18" s="1238">
        <f>SUM(I18:J18)</f>
        <v>0</v>
      </c>
      <c r="I18" s="1237"/>
      <c r="J18" s="1227"/>
      <c r="K18" s="1236"/>
      <c r="W18" s="1157">
        <v>34</v>
      </c>
    </row>
    <row customHeight="1" ht="35.699999999999996">
      <c r="F19" s="1232" t="s">
        <v>1027</v>
      </c>
      <c r="G19" s="1239" t="s">
        <v>1028</v>
      </c>
      <c r="H19" s="1238">
        <f>SUM(I19:J19)</f>
        <v>0</v>
      </c>
      <c r="I19" s="1237"/>
      <c r="J19" s="1227"/>
      <c r="K19" s="1236"/>
      <c r="W19" s="1157">
        <v>34</v>
      </c>
    </row>
    <row customHeight="1" ht="48.29999999999999">
      <c r="F20" s="1232" t="s">
        <v>1029</v>
      </c>
      <c r="G20" s="1239" t="s">
        <v>1030</v>
      </c>
      <c r="H20" s="1238">
        <f>SUM(I20:J20)</f>
        <v>0</v>
      </c>
      <c r="I20" s="1237"/>
      <c r="J20" s="1227"/>
      <c r="K20" s="1236"/>
      <c r="W20" s="1157">
        <v>46</v>
      </c>
    </row>
    <row customHeight="1" ht="35.699999999999996">
      <c r="F21" s="1232" t="s">
        <v>1031</v>
      </c>
      <c r="G21" s="1239" t="s">
        <v>1032</v>
      </c>
      <c r="H21" s="1238">
        <f>SUM(I21:J21)</f>
        <v>0</v>
      </c>
      <c r="I21" s="1237"/>
      <c r="J21" s="1227"/>
      <c r="K21" s="1236"/>
      <c r="W21" s="1157">
        <v>34</v>
      </c>
    </row>
    <row customHeight="1" ht="35.699999999999996">
      <c r="F22" s="1232" t="s">
        <v>1033</v>
      </c>
      <c r="G22" s="1239" t="s">
        <v>1034</v>
      </c>
      <c r="H22" s="1238">
        <f>SUM(I22:J22)</f>
        <v>0</v>
      </c>
      <c r="I22" s="1237"/>
      <c r="J22" s="1227"/>
      <c r="K22" s="1236"/>
      <c r="W22" s="1157">
        <v>34</v>
      </c>
    </row>
    <row customHeight="1" ht="24">
      <c r="F23" s="1232" t="s">
        <v>1035</v>
      </c>
      <c r="G23" s="1239" t="s">
        <v>1036</v>
      </c>
      <c r="H23" s="1238">
        <f>SUM(I23:J23)</f>
        <v>0</v>
      </c>
      <c r="I23" s="1237"/>
      <c r="J23" s="1227"/>
      <c r="K23" s="1236"/>
      <c r="W23" s="1157">
        <v>23</v>
      </c>
    </row>
    <row customHeight="1" ht="24">
      <c r="F24" s="1232" t="s">
        <v>1037</v>
      </c>
      <c r="G24" s="1239" t="s">
        <v>1038</v>
      </c>
      <c r="H24" s="1238">
        <f>SUM(I24:J24)</f>
        <v>0</v>
      </c>
      <c r="I24" s="1237"/>
      <c r="J24" s="1227"/>
      <c r="K24" s="1236"/>
      <c r="W24" s="1157">
        <v>23</v>
      </c>
    </row>
    <row customHeight="1" ht="35.699999999999996">
      <c r="F25" s="1232" t="s">
        <v>1039</v>
      </c>
      <c r="G25" s="1239" t="s">
        <v>1040</v>
      </c>
      <c r="H25" s="1238">
        <f>SUM(I25:J25)</f>
        <v>0</v>
      </c>
      <c r="I25" s="1237"/>
      <c r="J25" s="1227"/>
      <c r="K25" s="1236"/>
      <c r="W25" s="1157">
        <v>34</v>
      </c>
    </row>
    <row customHeight="1" ht="35.699999999999996">
      <c r="F26" s="1232" t="s">
        <v>1041</v>
      </c>
      <c r="G26" s="1239" t="s">
        <v>1042</v>
      </c>
      <c r="H26" s="1238">
        <f>SUM(I26:J26)</f>
        <v>0</v>
      </c>
      <c r="I26" s="1237"/>
      <c r="J26" s="1227"/>
      <c r="K26" s="1236"/>
      <c r="W26" s="1157">
        <v>34</v>
      </c>
    </row>
    <row customHeight="1" ht="11.549999999999999">
      <c r="F27" s="1232" t="s">
        <v>1043</v>
      </c>
      <c r="G27" s="1239" t="s">
        <v>1044</v>
      </c>
      <c r="H27" s="1238">
        <f>SUM(I27:J27)</f>
        <v>0</v>
      </c>
      <c r="I27" s="1237"/>
      <c r="J27" s="1227"/>
      <c r="K27" s="1236"/>
      <c r="W27" s="1157">
        <v>11</v>
      </c>
    </row>
    <row customHeight="1" ht="11.549999999999999">
      <c r="F28" s="1232">
        <v>2</v>
      </c>
      <c r="G28" s="692" t="s">
        <v>1045</v>
      </c>
      <c r="H28" s="1238">
        <f>SUM(I28:J28)</f>
        <v>0</v>
      </c>
      <c r="I28" s="1238">
        <f>SUM(I29:I31)</f>
        <v>0</v>
      </c>
      <c r="J28" s="1227"/>
      <c r="K28" s="1236"/>
      <c r="W28" s="1157">
        <v>11</v>
      </c>
    </row>
    <row customHeight="1" ht="11.549999999999999">
      <c r="F29" s="1232" t="s">
        <v>708</v>
      </c>
      <c r="G29" s="1239" t="s">
        <v>1046</v>
      </c>
      <c r="H29" s="1238">
        <f>SUM(I29:J29)</f>
        <v>0</v>
      </c>
      <c r="I29" s="1237"/>
      <c r="J29" s="1227"/>
      <c r="K29" s="1236"/>
      <c r="W29" s="1157">
        <v>11</v>
      </c>
    </row>
    <row customHeight="1" ht="11.549999999999999">
      <c r="F30" s="1232" t="s">
        <v>306</v>
      </c>
      <c r="G30" s="1239" t="s">
        <v>1047</v>
      </c>
      <c r="H30" s="1238">
        <f>SUM(I30:J30)</f>
        <v>0</v>
      </c>
      <c r="I30" s="1237"/>
      <c r="J30" s="1227"/>
      <c r="K30" s="1236"/>
      <c r="W30" s="1157">
        <v>11</v>
      </c>
    </row>
    <row customHeight="1" ht="11.549999999999999">
      <c r="F31" s="1232" t="s">
        <v>309</v>
      </c>
      <c r="G31" s="1239" t="s">
        <v>1048</v>
      </c>
      <c r="H31" s="1238">
        <f>SUM(I31:J31)</f>
        <v>0</v>
      </c>
      <c r="I31" s="1237"/>
      <c r="J31" s="1227"/>
      <c r="K31" s="1236"/>
      <c r="W31" s="1157">
        <v>11</v>
      </c>
    </row>
    <row customHeight="1" ht="11.549999999999999">
      <c r="F32" s="1232">
        <v>3</v>
      </c>
      <c r="G32" s="692" t="s">
        <v>1049</v>
      </c>
      <c r="H32" s="1238">
        <f>SUM(I32:J32)</f>
        <v>0</v>
      </c>
      <c r="I32" s="1238">
        <f>SUM(I33:I34)</f>
        <v>0</v>
      </c>
      <c r="J32" s="1227"/>
      <c r="K32" s="1236"/>
      <c r="W32" s="1157">
        <v>11</v>
      </c>
    </row>
    <row customHeight="1" ht="48.29999999999999">
      <c r="F33" s="1232" t="s">
        <v>323</v>
      </c>
      <c r="G33" s="1239" t="s">
        <v>1050</v>
      </c>
      <c r="H33" s="1238">
        <f>SUM(I33:J33)</f>
        <v>0</v>
      </c>
      <c r="I33" s="1237"/>
      <c r="J33" s="1227"/>
      <c r="K33" s="1236"/>
      <c r="W33" s="1157">
        <v>46</v>
      </c>
    </row>
    <row customHeight="1" ht="11.549999999999999">
      <c r="F34" s="1232" t="s">
        <v>331</v>
      </c>
      <c r="G34" s="1239" t="s">
        <v>1051</v>
      </c>
      <c r="H34" s="1238">
        <f>SUM(I34:J34)</f>
        <v>0</v>
      </c>
      <c r="I34" s="1237"/>
      <c r="J34" s="1227"/>
      <c r="K34" s="1236"/>
      <c r="W34" s="1157">
        <v>11</v>
      </c>
    </row>
    <row customHeight="1" ht="11.549999999999999">
      <c r="F35" s="1232">
        <v>4</v>
      </c>
      <c r="G35" s="692" t="s">
        <v>1052</v>
      </c>
      <c r="H35" s="1238">
        <f>SUM(I35:J35)</f>
        <v>0</v>
      </c>
      <c r="I35" s="1237"/>
      <c r="J35" s="1227"/>
      <c r="K35" s="1236"/>
      <c r="W35" s="1157">
        <v>11</v>
      </c>
    </row>
    <row customHeight="1" ht="11.549999999999999">
      <c r="F36" s="1232"/>
      <c r="G36" s="695" t="s">
        <v>1053</v>
      </c>
      <c r="H36" s="1238">
        <f>SUM(I36:J36)</f>
        <v>0</v>
      </c>
      <c r="I36" s="1238">
        <f>SUM(I15,I28,I32,I35)</f>
        <v>0</v>
      </c>
      <c r="J36" s="1227"/>
      <c r="K36" s="1236"/>
      <c r="W36" s="1157">
        <v>11</v>
      </c>
    </row>
    <row customHeight="1" ht="29.25">
      <c r="F37" s="1233" t="s">
        <v>1054</v>
      </c>
      <c r="G37" s="2424" t="s">
        <v>1055</v>
      </c>
      <c r="H37" s="2424"/>
      <c r="I37" s="2424"/>
      <c r="J37" s="2424"/>
      <c r="K37" s="1236"/>
      <c r="W37" s="1157">
        <v>28</v>
      </c>
    </row>
    <row customHeight="1" ht="24">
      <c r="F38" s="1232" t="s">
        <v>97</v>
      </c>
      <c r="G38" s="692" t="s">
        <v>1056</v>
      </c>
      <c r="H38" s="1238">
        <f>SUM(I38:J38)</f>
        <v>0</v>
      </c>
      <c r="I38" s="1238">
        <f>SUM(I39,I44,I47)</f>
        <v>0</v>
      </c>
      <c r="J38" s="1227"/>
      <c r="K38" s="1236"/>
      <c r="W38" s="1157">
        <v>23</v>
      </c>
    </row>
    <row customHeight="1" ht="11.549999999999999">
      <c r="F39" s="1232" t="s">
        <v>1021</v>
      </c>
      <c r="G39" s="1239" t="s">
        <v>1020</v>
      </c>
      <c r="H39" s="1238">
        <f>SUM(I39:J39)</f>
        <v>0</v>
      </c>
      <c r="I39" s="1238">
        <f>SUM(I40:I43)</f>
        <v>0</v>
      </c>
      <c r="J39" s="1227"/>
      <c r="K39" s="1236"/>
      <c r="W39" s="1157">
        <v>11</v>
      </c>
    </row>
    <row customHeight="1" ht="24">
      <c r="F40" s="1232" t="s">
        <v>1057</v>
      </c>
      <c r="G40" s="1240" t="s">
        <v>1058</v>
      </c>
      <c r="H40" s="1238">
        <f>SUM(I40:J40)</f>
        <v>0</v>
      </c>
      <c r="I40" s="1237"/>
      <c r="J40" s="1227"/>
      <c r="K40" s="1236"/>
      <c r="W40" s="1157">
        <v>23</v>
      </c>
    </row>
    <row customHeight="1" ht="11.549999999999999">
      <c r="F41" s="1232" t="s">
        <v>1059</v>
      </c>
      <c r="G41" s="1240" t="s">
        <v>1060</v>
      </c>
      <c r="H41" s="1238">
        <f>SUM(I41:J41)</f>
        <v>0</v>
      </c>
      <c r="I41" s="1237"/>
      <c r="J41" s="1227"/>
      <c r="K41" s="1236"/>
      <c r="W41" s="1157">
        <v>11</v>
      </c>
    </row>
    <row customHeight="1" ht="11.549999999999999">
      <c r="F42" s="1232" t="s">
        <v>1061</v>
      </c>
      <c r="G42" s="1240" t="s">
        <v>1062</v>
      </c>
      <c r="H42" s="1238">
        <f>SUM(I42:J42)</f>
        <v>0</v>
      </c>
      <c r="I42" s="1237"/>
      <c r="J42" s="1227"/>
      <c r="K42" s="1236"/>
      <c r="W42" s="1157">
        <v>11</v>
      </c>
    </row>
    <row customHeight="1" ht="35.699999999999996">
      <c r="F43" s="1232" t="s">
        <v>1063</v>
      </c>
      <c r="G43" s="1240" t="s">
        <v>1064</v>
      </c>
      <c r="H43" s="1238">
        <f>SUM(I43:J43)</f>
        <v>0</v>
      </c>
      <c r="I43" s="1237"/>
      <c r="J43" s="1227"/>
      <c r="K43" s="1236"/>
      <c r="W43" s="1157">
        <v>34</v>
      </c>
    </row>
    <row customHeight="1" ht="11.549999999999999">
      <c r="F44" s="1232" t="s">
        <v>1023</v>
      </c>
      <c r="G44" s="1239" t="s">
        <v>1049</v>
      </c>
      <c r="H44" s="1238">
        <f>SUM(I44:J44)</f>
        <v>0</v>
      </c>
      <c r="I44" s="1238">
        <f>SUM(I45:I46)</f>
        <v>0</v>
      </c>
      <c r="J44" s="1227"/>
      <c r="K44" s="1236"/>
      <c r="W44" s="1157">
        <v>11</v>
      </c>
    </row>
    <row customHeight="1" ht="48.29999999999999">
      <c r="F45" s="1232" t="s">
        <v>1065</v>
      </c>
      <c r="G45" s="1240" t="s">
        <v>1050</v>
      </c>
      <c r="H45" s="1238">
        <f>SUM(I45:J45)</f>
        <v>0</v>
      </c>
      <c r="I45" s="1237"/>
      <c r="J45" s="1227"/>
      <c r="K45" s="1236"/>
      <c r="W45" s="1157">
        <v>46</v>
      </c>
    </row>
    <row customHeight="1" ht="11.549999999999999">
      <c r="F46" s="1232" t="s">
        <v>1066</v>
      </c>
      <c r="G46" s="1240" t="s">
        <v>1051</v>
      </c>
      <c r="H46" s="1238">
        <f>SUM(I46:J46)</f>
        <v>0</v>
      </c>
      <c r="I46" s="1237"/>
      <c r="J46" s="1227"/>
      <c r="K46" s="1236"/>
      <c r="W46" s="1157">
        <v>11</v>
      </c>
    </row>
    <row customHeight="1" ht="11.549999999999999">
      <c r="F47" s="1232" t="s">
        <v>1025</v>
      </c>
      <c r="G47" s="1239" t="s">
        <v>1067</v>
      </c>
      <c r="H47" s="1238">
        <f>SUM(I47:J47)</f>
        <v>0</v>
      </c>
      <c r="I47" s="1237"/>
      <c r="J47" s="1227"/>
      <c r="K47" s="1236"/>
      <c r="W47" s="1157">
        <v>11</v>
      </c>
    </row>
    <row customHeight="1" ht="24">
      <c r="F48" s="1232" t="s">
        <v>107</v>
      </c>
      <c r="G48" s="692" t="s">
        <v>1068</v>
      </c>
      <c r="H48" s="1238">
        <f>SUM(I48:J48)</f>
        <v>0</v>
      </c>
      <c r="I48" s="1238">
        <f>SUM(I49,I54,I57)</f>
        <v>0</v>
      </c>
      <c r="J48" s="1227"/>
      <c r="K48" s="1236"/>
      <c r="W48" s="1157">
        <v>23</v>
      </c>
    </row>
    <row customHeight="1" ht="11.549999999999999">
      <c r="F49" s="1232" t="s">
        <v>708</v>
      </c>
      <c r="G49" s="1239" t="s">
        <v>1020</v>
      </c>
      <c r="H49" s="1238">
        <f>SUM(I49:J49)</f>
        <v>0</v>
      </c>
      <c r="I49" s="1238">
        <f>SUM(I50:I53)</f>
        <v>0</v>
      </c>
      <c r="J49" s="1227"/>
      <c r="K49" s="1236"/>
      <c r="W49" s="1157">
        <v>11</v>
      </c>
    </row>
    <row customHeight="1" ht="24">
      <c r="F50" s="1232" t="s">
        <v>711</v>
      </c>
      <c r="G50" s="1240" t="s">
        <v>1058</v>
      </c>
      <c r="H50" s="1238">
        <f>SUM(I50:J50)</f>
        <v>0</v>
      </c>
      <c r="I50" s="1237"/>
      <c r="J50" s="1227"/>
      <c r="K50" s="1236"/>
      <c r="W50" s="1157">
        <v>23</v>
      </c>
    </row>
    <row customHeight="1" ht="11.549999999999999">
      <c r="F51" s="1232" t="s">
        <v>714</v>
      </c>
      <c r="G51" s="1240" t="s">
        <v>1060</v>
      </c>
      <c r="H51" s="1238">
        <f>SUM(I51:J51)</f>
        <v>0</v>
      </c>
      <c r="I51" s="1237"/>
      <c r="J51" s="1227"/>
      <c r="K51" s="1236"/>
      <c r="W51" s="1157">
        <v>11</v>
      </c>
    </row>
    <row customHeight="1" ht="11.549999999999999">
      <c r="F52" s="1232" t="s">
        <v>1069</v>
      </c>
      <c r="G52" s="1240" t="s">
        <v>1062</v>
      </c>
      <c r="H52" s="1238">
        <f>SUM(I52:J52)</f>
        <v>0</v>
      </c>
      <c r="I52" s="1237"/>
      <c r="J52" s="1227"/>
      <c r="K52" s="1236"/>
      <c r="W52" s="1157">
        <v>11</v>
      </c>
    </row>
    <row customHeight="1" ht="35.699999999999996">
      <c r="F53" s="1232" t="s">
        <v>1070</v>
      </c>
      <c r="G53" s="1240" t="s">
        <v>1064</v>
      </c>
      <c r="H53" s="1238">
        <f>SUM(I53:J53)</f>
        <v>0</v>
      </c>
      <c r="I53" s="1237"/>
      <c r="J53" s="1227"/>
      <c r="K53" s="1236"/>
      <c r="W53" s="1157">
        <v>34</v>
      </c>
    </row>
    <row customHeight="1" ht="11.549999999999999">
      <c r="F54" s="1232" t="s">
        <v>306</v>
      </c>
      <c r="G54" s="1239" t="s">
        <v>1049</v>
      </c>
      <c r="H54" s="1238">
        <f>SUM(I54:J54)</f>
        <v>0</v>
      </c>
      <c r="I54" s="1238">
        <f>SUM(I55:I56)</f>
        <v>0</v>
      </c>
      <c r="J54" s="1227"/>
      <c r="K54" s="1236"/>
      <c r="W54" s="1157">
        <v>11</v>
      </c>
    </row>
    <row customHeight="1" ht="48.29999999999999">
      <c r="F55" s="1232" t="s">
        <v>718</v>
      </c>
      <c r="G55" s="1240" t="s">
        <v>1050</v>
      </c>
      <c r="H55" s="1238">
        <f>SUM(I55:J55)</f>
        <v>0</v>
      </c>
      <c r="I55" s="1237"/>
      <c r="J55" s="1227"/>
      <c r="K55" s="1236"/>
      <c r="W55" s="1157">
        <v>46</v>
      </c>
    </row>
    <row customHeight="1" ht="11.549999999999999">
      <c r="F56" s="1232" t="s">
        <v>720</v>
      </c>
      <c r="G56" s="1240" t="s">
        <v>1051</v>
      </c>
      <c r="H56" s="1238">
        <f>SUM(I56:J56)</f>
        <v>0</v>
      </c>
      <c r="I56" s="1237"/>
      <c r="J56" s="1227"/>
      <c r="K56" s="1236"/>
      <c r="W56" s="1157">
        <v>11</v>
      </c>
    </row>
    <row customHeight="1" ht="11.549999999999999">
      <c r="F57" s="1232" t="s">
        <v>309</v>
      </c>
      <c r="G57" s="1239" t="s">
        <v>1067</v>
      </c>
      <c r="H57" s="1238">
        <f>SUM(I57:J57)</f>
        <v>0</v>
      </c>
      <c r="I57" s="1237"/>
      <c r="J57" s="1227"/>
      <c r="K57" s="1236"/>
      <c r="W57" s="1157">
        <v>11</v>
      </c>
    </row>
    <row customHeight="1" ht="11.549999999999999">
      <c r="F58" s="1232"/>
      <c r="G58" s="1241" t="s">
        <v>1053</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254FE-F805-B3F4-A788-0.BE090F9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"Водоканал"</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1073</v>
      </c>
      <c r="H11" s="2439" t="s">
        <v>1074</v>
      </c>
      <c r="I11" s="2439" t="s">
        <v>1075</v>
      </c>
      <c r="J11" s="2440"/>
      <c r="K11" s="2440"/>
      <c r="L11" s="2440"/>
      <c r="M11" s="2440"/>
      <c r="N11" s="2440"/>
      <c r="O11" s="2211" t="s">
        <v>1076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1077</v>
      </c>
      <c r="P12" s="2211"/>
      <c r="Q12" s="2211"/>
      <c r="R12" s="2211"/>
      <c r="S12" s="2211" t="s">
        <v>1078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1079</v>
      </c>
      <c r="BU12" s="2389"/>
      <c r="BV12" s="2389"/>
      <c r="BW12" s="2435"/>
      <c r="BX12" s="2388" t="s">
        <v>1080</v>
      </c>
      <c r="BY12" s="2389"/>
      <c r="BZ12" s="2389"/>
      <c r="CA12" s="2435"/>
      <c r="CB12" s="2388" t="s">
        <v>1081</v>
      </c>
      <c r="CC12" s="2435"/>
      <c r="CD12" s="2388" t="s">
        <v>1082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1083</v>
      </c>
      <c r="CZ12" s="2389"/>
      <c r="DA12" s="2389"/>
      <c r="DB12" s="2389"/>
      <c r="DC12" s="2389"/>
      <c r="DD12" s="2435"/>
      <c r="DE12" s="2388" t="s">
        <v>1084</v>
      </c>
      <c r="DF12" s="2435"/>
      <c r="DG12" s="2388" t="s">
        <v>1082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1085</v>
      </c>
      <c r="P13" s="2211"/>
      <c r="Q13" s="2211"/>
      <c r="R13" s="2211"/>
      <c r="S13" s="2338" t="s">
        <v>1086</v>
      </c>
      <c r="T13" s="2390"/>
      <c r="U13" s="2129" t="s">
        <v>1087</v>
      </c>
      <c r="V13" s="2129"/>
      <c r="W13" s="2129"/>
      <c r="X13" s="2129"/>
      <c r="Y13" s="2129" t="s">
        <v>1088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1089</v>
      </c>
      <c r="BU13" s="2390"/>
      <c r="BV13" s="2338" t="s">
        <v>1090</v>
      </c>
      <c r="BW13" s="2390"/>
      <c r="BX13" s="2338" t="s">
        <v>1091</v>
      </c>
      <c r="BY13" s="2390"/>
      <c r="BZ13" s="2338" t="s">
        <v>1092</v>
      </c>
      <c r="CA13" s="2390"/>
      <c r="CB13" s="2338" t="s">
        <v>1093</v>
      </c>
      <c r="CC13" s="2390"/>
      <c r="CD13" s="2338" t="s">
        <v>1094</v>
      </c>
      <c r="CE13" s="2390"/>
      <c r="CF13" s="2338" t="s">
        <v>1095</v>
      </c>
      <c r="CG13" s="2390"/>
      <c r="CH13" s="2388" t="s">
        <v>1096</v>
      </c>
      <c r="CI13" s="2389"/>
      <c r="CJ13" s="2389"/>
      <c r="CK13" s="2435"/>
      <c r="CL13" s="2438"/>
      <c r="CM13" s="2436"/>
      <c r="CN13" s="2436"/>
      <c r="CO13" s="2436"/>
      <c r="CP13" s="2436"/>
      <c r="CQ13" s="2436"/>
      <c r="CR13" s="2436"/>
      <c r="CS13" s="2436"/>
      <c r="CT13" s="2436"/>
      <c r="CU13" s="2436"/>
      <c r="CV13" s="2436"/>
      <c r="CW13" s="2436"/>
      <c r="CX13" s="2455"/>
      <c r="CY13" s="2338" t="s">
        <v>1097</v>
      </c>
      <c r="CZ13" s="2390"/>
      <c r="DA13" s="2338" t="s">
        <v>1098</v>
      </c>
      <c r="DB13" s="2390"/>
      <c r="DC13" s="2338" t="s">
        <v>1099</v>
      </c>
      <c r="DD13" s="2390"/>
      <c r="DE13" s="2338" t="s">
        <v>1100</v>
      </c>
      <c r="DF13" s="2390"/>
      <c r="DG13" s="2388" t="s">
        <v>1101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1102</v>
      </c>
      <c r="P14" s="2390"/>
      <c r="Q14" s="2338" t="s">
        <v>1103</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1104</v>
      </c>
      <c r="CI14" s="2390"/>
      <c r="CJ14" s="2338" t="s">
        <v>1105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1106</v>
      </c>
      <c r="DH14" s="2390"/>
      <c r="DI14" s="2338" t="s">
        <v>1107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1108</v>
      </c>
      <c r="CC16" s="2435"/>
      <c r="CD16" s="2388" t="s">
        <v>557</v>
      </c>
      <c r="CE16" s="2435"/>
      <c r="CF16" s="2388" t="s">
        <v>1109</v>
      </c>
      <c r="CG16" s="2435"/>
      <c r="CH16" s="2388" t="s">
        <v>1110</v>
      </c>
      <c r="CI16" s="2435"/>
      <c r="CJ16" s="2388" t="s">
        <v>1110</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1108</v>
      </c>
      <c r="DF16" s="2435"/>
      <c r="DG16" s="2388" t="s">
        <v>1111</v>
      </c>
      <c r="DH16" s="2435"/>
      <c r="DI16" s="2388" t="s">
        <v>1111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1112</v>
      </c>
      <c r="P17" s="1193" t="s">
        <v>1113</v>
      </c>
      <c r="Q17" s="1193" t="s">
        <v>1112</v>
      </c>
      <c r="R17" s="1193" t="s">
        <v>1113</v>
      </c>
      <c r="S17" s="1193" t="s">
        <v>1112</v>
      </c>
      <c r="T17" s="1193" t="s">
        <v>1113</v>
      </c>
      <c r="U17" s="1193" t="s">
        <v>1112</v>
      </c>
      <c r="V17" s="1193" t="s">
        <v>1113</v>
      </c>
      <c r="W17" s="1193" t="s">
        <v>1112</v>
      </c>
      <c r="X17" s="1193" t="s">
        <v>1113</v>
      </c>
      <c r="Y17" s="1193" t="s">
        <v>1112</v>
      </c>
      <c r="Z17" s="1193" t="s">
        <v>1113</v>
      </c>
      <c r="AA17" s="1193" t="s">
        <v>1112</v>
      </c>
      <c r="AB17" s="1193" t="s">
        <v>1113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1112</v>
      </c>
      <c r="BU17" s="1193" t="s">
        <v>1113</v>
      </c>
      <c r="BV17" s="1193" t="s">
        <v>1112</v>
      </c>
      <c r="BW17" s="1193" t="s">
        <v>1113</v>
      </c>
      <c r="BX17" s="1193" t="s">
        <v>1112</v>
      </c>
      <c r="BY17" s="1193" t="s">
        <v>1113</v>
      </c>
      <c r="BZ17" s="1193" t="s">
        <v>1112</v>
      </c>
      <c r="CA17" s="1193" t="s">
        <v>1113</v>
      </c>
      <c r="CB17" s="1193" t="s">
        <v>1112</v>
      </c>
      <c r="CC17" s="1193" t="s">
        <v>1113</v>
      </c>
      <c r="CD17" s="1193" t="s">
        <v>1112</v>
      </c>
      <c r="CE17" s="1193" t="s">
        <v>1113</v>
      </c>
      <c r="CF17" s="1193" t="s">
        <v>1112</v>
      </c>
      <c r="CG17" s="1193" t="s">
        <v>1113</v>
      </c>
      <c r="CH17" s="1193" t="s">
        <v>1112</v>
      </c>
      <c r="CI17" s="1193" t="s">
        <v>1113</v>
      </c>
      <c r="CJ17" s="1193" t="s">
        <v>1112</v>
      </c>
      <c r="CK17" s="1193" t="s">
        <v>1113</v>
      </c>
      <c r="CL17" s="2438"/>
      <c r="CM17" s="2436"/>
      <c r="CN17" s="2436"/>
      <c r="CO17" s="2436"/>
      <c r="CP17" s="2436"/>
      <c r="CQ17" s="2436"/>
      <c r="CR17" s="2436"/>
      <c r="CS17" s="2436"/>
      <c r="CT17" s="2436"/>
      <c r="CU17" s="2436"/>
      <c r="CV17" s="2436"/>
      <c r="CW17" s="2436"/>
      <c r="CX17" s="2455"/>
      <c r="CY17" s="1193" t="s">
        <v>1112</v>
      </c>
      <c r="CZ17" s="1193" t="s">
        <v>1113</v>
      </c>
      <c r="DA17" s="1193" t="s">
        <v>1112</v>
      </c>
      <c r="DB17" s="1193" t="s">
        <v>1113</v>
      </c>
      <c r="DC17" s="1193" t="s">
        <v>1112</v>
      </c>
      <c r="DD17" s="1193" t="s">
        <v>1113</v>
      </c>
      <c r="DE17" s="1193" t="s">
        <v>1112</v>
      </c>
      <c r="DF17" s="1193" t="s">
        <v>1113</v>
      </c>
      <c r="DG17" s="1193" t="s">
        <v>1112</v>
      </c>
      <c r="DH17" s="1193" t="s">
        <v>1113</v>
      </c>
      <c r="DI17" s="1193" t="s">
        <v>1112</v>
      </c>
      <c r="DJ17" s="1193" t="s">
        <v>1113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D8CB8-4C7C-1C7A-7A8B-0.FFE45C6F}"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119</v>
      </c>
      <c r="D2" s="541"/>
      <c r="E2" s="665"/>
      <c r="F2" s="1763" t="str">
        <f>IF(TEMPLATE_SPHERE="HEAT","Гкал/час","тыс. куб. м/сутки")</f>
        <v>тыс. куб. м/сутки</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2250"/>
      <c r="J5" s="539"/>
      <c r="T5" s="507">
        <v>38</v>
      </c>
    </row>
    <row customHeight="1" ht="15.75">
      <c r="C6" s="178"/>
      <c r="D6" s="2178" t="str">
        <f>IF(org=0,"Не определено",org)</f>
        <v>АО "Водоканал"</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1.05">
      <c r="C8" s="178"/>
      <c r="D8" s="511"/>
      <c r="E8" s="511"/>
      <c r="F8" s="511"/>
      <c r="G8" s="511"/>
      <c r="H8" s="539" t="s">
        <v>114</v>
      </c>
      <c r="I8" s="1637" t="s">
        <v>120</v>
      </c>
      <c r="T8" s="507">
        <v>1</v>
      </c>
    </row>
    <row customHeight="1" ht="15.75">
      <c r="C9" s="178"/>
      <c r="D9" s="713"/>
      <c r="E9" s="2369" t="s">
        <v>103</v>
      </c>
      <c r="F9" s="2370"/>
      <c r="G9" s="818" t="str">
        <f>IF(G8="","",INDEX(DIFFERENTIATION_UNMERGE_VD,MATCH(G8,DIFFERENTIATION_ID_DIFF,0)))</f>
        <v/>
      </c>
      <c r="H9" s="818" t="str">
        <f>IF(H8="","",INDEX(DIFFERENTIATION_UNMERGE_VD,MATCH(H8,DIFFERENTIATION_ID_DIFF,0)))</f>
        <v>Холодное водоснабжение. Питьевая вода</v>
      </c>
      <c r="I9" s="2397" t="str">
        <f>IF(I8="","",INDEX(DIFFERENTIATION_UNMERGE_VD,MATCH(I8,DIFFERENTIATION_ID_DIFF,0)))</f>
        <v>Подключение (технологическое присоединение) к централизованной системе водоснабжения</v>
      </c>
      <c r="J9" s="2129" t="s">
        <v>300</v>
      </c>
      <c r="T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без дифференциации</v>
      </c>
      <c r="I10" s="2397" t="str">
        <f>IF(I8="","",INDEX(DIFFERENTIATION_UNMERGE_AREA,MATCH(I8,DIFFERENTIATION_ID_DIFF,0)))</f>
        <v>без дифференциации</v>
      </c>
      <c r="J10" s="2129"/>
      <c r="S10" s="677"/>
      <c r="T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129"/>
      <c r="S11" s="677"/>
      <c r="T11" s="760">
        <v>15</v>
      </c>
    </row>
    <row s="1637" customFormat="1" customHeight="1" ht="15.75">
      <c r="A12" s="761"/>
      <c r="C12" s="178"/>
      <c r="D12" s="2371" t="s">
        <v>299</v>
      </c>
      <c r="E12" s="2372"/>
      <c r="F12" s="2372"/>
      <c r="G12" s="889"/>
      <c r="H12" s="889"/>
      <c r="I12" s="2369"/>
      <c r="J12" s="2129"/>
      <c r="S12" s="677"/>
      <c r="T12" s="760">
        <v>15</v>
      </c>
    </row>
    <row customHeight="1" ht="35.699999999999996">
      <c r="C13" s="178"/>
      <c r="D13" s="763" t="s">
        <v>86</v>
      </c>
      <c r="E13" s="762" t="s">
        <v>301</v>
      </c>
      <c r="F13" s="762" t="s">
        <v>565</v>
      </c>
      <c r="G13" s="810" t="s">
        <v>302</v>
      </c>
      <c r="H13" s="756" t="s">
        <v>302</v>
      </c>
      <c r="I13" s="2264" t="s">
        <v>302</v>
      </c>
      <c r="J13" s="2129"/>
      <c r="T13" s="507">
        <v>34</v>
      </c>
    </row>
    <row customHeight="1" ht="15" hidden="1">
      <c r="C14" s="178"/>
      <c r="D14" s="595" t="s">
        <v>97</v>
      </c>
      <c r="E14" s="595" t="s">
        <v>107</v>
      </c>
      <c r="F14" s="595" t="s">
        <v>88</v>
      </c>
      <c r="G14" s="661" t="str">
        <f>G1&amp;".1"</f>
        <v>.1</v>
      </c>
      <c r="H14" s="661" t="str">
        <f>H1&amp;".1"</f>
        <v>4.1</v>
      </c>
      <c r="I14" s="685" t="str">
        <f>I1&amp;".1"</f>
        <v>.1</v>
      </c>
      <c r="J14" s="291"/>
      <c r="T14" s="507">
        <v>0</v>
      </c>
    </row>
    <row customHeight="1" ht="15.75">
      <c r="A15" s="507"/>
      <c r="C15" s="528"/>
      <c r="D15" s="523">
        <v>1</v>
      </c>
      <c r="E15" s="1932" t="str">
        <f>TP_P_A</f>
        <v>Количество поданных заявлений </v>
      </c>
      <c r="F15" s="523" t="s">
        <v>1114</v>
      </c>
      <c r="G15" s="687"/>
      <c r="H15" s="687"/>
      <c r="I15" s="687"/>
      <c r="J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7">
        <v>15</v>
      </c>
    </row>
    <row customHeight="1" ht="15.75">
      <c r="A16" s="507"/>
      <c r="C16" s="528"/>
      <c r="D16" s="523">
        <v>2</v>
      </c>
      <c r="E16" s="1932" t="str">
        <f>TP_P_B</f>
        <v>Количество исполненных заявлений </v>
      </c>
      <c r="F16" s="523" t="s">
        <v>1114</v>
      </c>
      <c r="G16" s="687"/>
      <c r="H16" s="687"/>
      <c r="I16" s="687"/>
      <c r="J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1114</v>
      </c>
      <c r="G17" s="687"/>
      <c r="H17" s="687"/>
      <c r="I17" s="687"/>
      <c r="J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305</v>
      </c>
      <c r="G18" s="688"/>
      <c r="H18" s="688"/>
      <c r="I18" s="2355"/>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689">
        <f>SUM(I20:I22)</f>
        <v>0</v>
      </c>
      <c r="J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7">
        <v>57</v>
      </c>
    </row>
    <row customHeight="1" ht="15" hidden="1">
      <c r="D20" s="511" t="s">
        <v>1115</v>
      </c>
      <c r="E20" s="690"/>
      <c r="F20" s="511"/>
      <c r="G20" s="511"/>
      <c r="H20" s="511"/>
      <c r="I20" s="1637"/>
      <c r="J20" s="1765"/>
      <c r="T20" s="507">
        <v>0</v>
      </c>
    </row>
    <row customHeight="1" ht="29.25">
      <c r="C21" s="453"/>
      <c r="D21" s="541" t="s">
        <v>312</v>
      </c>
      <c r="E21" s="672"/>
      <c r="F21" s="1763" t="str">
        <f>IF(TEMPLATE_SPHERE="HEAT","Гкал/час","тыс. куб. м/сутки")</f>
        <v>тыс. куб. м/сутки</v>
      </c>
      <c r="G21" s="682"/>
      <c r="H21" s="682"/>
      <c r="I21" s="682"/>
      <c r="J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7">
        <v>28</v>
      </c>
    </row>
    <row customHeight="1" ht="15.75">
      <c r="A22" s="507"/>
      <c r="C22" s="507"/>
      <c r="D22" s="349"/>
      <c r="E22" s="582" t="s">
        <v>1116</v>
      </c>
      <c r="F22" s="574"/>
      <c r="G22" s="574"/>
      <c r="H22" s="574"/>
      <c r="I22" s="2644"/>
      <c r="J22" s="2173"/>
      <c r="S22" s="507"/>
      <c r="T22" s="507">
        <v>15</v>
      </c>
    </row>
    <row customHeight="1" ht="22.5" hidden="1">
      <c r="A23" s="451" t="s">
        <v>80</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05DD7-215F-A199-9B12-0.85771AD}" mc:Ignorable="x14ac xr xr2 xr3">
  <sheetPr>
    <tabColor theme="6" tint="0.4"/>
    <pageSetUpPr fitToPage="1"/>
  </sheetPr>
  <dimension ref="A1:Q32"/>
  <sheetViews>
    <sheetView topLeftCell="C4" showGridLines="0" zoomScale="90" workbookViewId="0" tabSelected="1">
      <selection activeCell="E17" sqref="E17"/>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"Водоканал"</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299</v>
      </c>
      <c r="E9" s="2211"/>
      <c r="F9" s="2211"/>
      <c r="G9" s="2391" t="s">
        <v>300</v>
      </c>
      <c r="Q9" s="85">
        <v>14</v>
      </c>
    </row>
    <row customHeight="1" ht="24">
      <c r="C10" s="98"/>
      <c r="D10" s="107" t="s">
        <v>86</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305</v>
      </c>
      <c r="G12" s="153"/>
      <c r="Q12" s="85">
        <v>62</v>
      </c>
    </row>
    <row customHeight="1" ht="24">
      <c r="A13" s="194"/>
      <c r="C13" s="98"/>
      <c r="D13" s="149" t="s">
        <v>1021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5">
      <c r="A14" s="194"/>
      <c r="C14" s="98"/>
      <c r="D14" s="149" t="s">
        <v>1057</v>
      </c>
      <c r="E14" s="197" t="s">
        <v>1117</v>
      </c>
      <c r="F14" s="2645" t="s">
        <v>1118</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4.699999999999998">
      <c r="A16" s="194"/>
      <c r="C16" s="98"/>
      <c r="D16" s="149" t="s">
        <v>1023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305</v>
      </c>
      <c r="G16" s="339"/>
      <c r="Q16" s="85">
        <v>14</v>
      </c>
    </row>
    <row customHeight="1" ht="15">
      <c r="A17" s="194"/>
      <c r="C17" s="98"/>
      <c r="D17" s="149" t="s">
        <v>1065</v>
      </c>
      <c r="E17" s="197" t="s">
        <v>1120</v>
      </c>
      <c r="F17" s="2646" t="s">
        <v>1121</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1122</v>
      </c>
      <c r="F18" s="340"/>
      <c r="G18" s="2173"/>
      <c r="I18" s="352"/>
      <c r="J18" s="352"/>
      <c r="Q18" s="344">
        <v>21</v>
      </c>
    </row>
    <row s="1637" customFormat="1" customHeight="1" ht="256.5" hidden="1">
      <c r="A19" s="345"/>
      <c r="B19" s="419"/>
      <c r="C19" s="378"/>
      <c r="D19" s="886" t="s">
        <v>1025</v>
      </c>
      <c r="E19" s="885" t="s">
        <v>1123</v>
      </c>
      <c r="F19" s="387"/>
      <c r="G19" s="339" t="s">
        <v>1124</v>
      </c>
      <c r="I19" s="502"/>
      <c r="J19" s="502"/>
      <c r="Q19" s="760">
        <v>0</v>
      </c>
    </row>
    <row s="1637" customFormat="1" customHeight="1" ht="14.699999999999998">
      <c r="A20" s="345"/>
      <c r="B20" s="148"/>
      <c r="C20" s="309"/>
      <c r="D20" s="887">
        <v>2</v>
      </c>
      <c r="E20" s="332" t="s">
        <v>1125</v>
      </c>
      <c r="F20" s="200" t="s">
        <v>305</v>
      </c>
      <c r="G20" s="339"/>
      <c r="I20" s="352"/>
      <c r="J20" s="352"/>
      <c r="Q20" s="344">
        <v>14</v>
      </c>
    </row>
    <row s="1637" customFormat="1" customHeight="1" ht="18.75" hidden="1">
      <c r="A21" s="345"/>
      <c r="B21" s="148"/>
      <c r="C21" s="309"/>
      <c r="D21" s="335" t="s">
        <v>636</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107</v>
      </c>
      <c r="E23" s="199" t="s">
        <v>1126</v>
      </c>
      <c r="F23" s="1672" t="s">
        <v>305</v>
      </c>
      <c r="G23" s="347"/>
      <c r="I23" s="1626"/>
      <c r="J23" s="1626"/>
      <c r="Q23" s="1633">
        <v>0</v>
      </c>
    </row>
    <row s="1637" customFormat="1" customHeight="1" ht="14.25" hidden="1">
      <c r="A24" s="345"/>
      <c r="B24" s="1162"/>
      <c r="C24" s="378"/>
      <c r="D24" s="1675" t="s">
        <v>708</v>
      </c>
      <c r="E24" s="1674" t="s">
        <v>1127</v>
      </c>
      <c r="F24" s="1672" t="s">
        <v>305</v>
      </c>
      <c r="G24" s="339"/>
      <c r="I24" s="1626"/>
      <c r="J24" s="1626"/>
      <c r="Q24" s="1633">
        <v>0</v>
      </c>
    </row>
    <row s="1637" customFormat="1" customHeight="1" ht="14.25" hidden="1">
      <c r="A25" s="345"/>
      <c r="B25" s="1162"/>
      <c r="C25" s="378"/>
      <c r="D25" s="1675" t="s">
        <v>711</v>
      </c>
      <c r="E25" s="197"/>
      <c r="F25" s="387"/>
      <c r="G25" s="2171" t="s">
        <v>1128</v>
      </c>
      <c r="I25" s="1626"/>
      <c r="J25" s="1626"/>
      <c r="Q25" s="1633">
        <v>0</v>
      </c>
    </row>
    <row s="1637" customFormat="1" customHeight="1" ht="22.5" hidden="1">
      <c r="A26" s="345"/>
      <c r="B26" s="1162"/>
      <c r="C26" s="378"/>
      <c r="D26" s="349"/>
      <c r="E26" s="351" t="s">
        <v>1129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3360B6FD-89B9-D1E5-668B-0.CD01D04E}"/>
    <hyperlink ref="F17" r:id="rId2" xr:uid="{DB36713F-5BFB-DAD6-0BA5-0.12F6E853}"/>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C11B7-DAE6-6892-41B5-0.77E2A63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119</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119</v>
      </c>
      <c r="D4" s="1675"/>
      <c r="E4" s="207" t="s">
        <v>1130</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119</v>
      </c>
      <c r="D6" s="1675"/>
      <c r="E6" s="208" t="s">
        <v>1131</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119</v>
      </c>
      <c r="D8" s="1675"/>
      <c r="E8" s="208" t="s">
        <v>1132</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119</v>
      </c>
      <c r="D10" s="1675"/>
      <c r="E10" s="208" t="s">
        <v>1133</v>
      </c>
      <c r="F10" s="1672"/>
      <c r="G10" s="1676"/>
      <c r="H10" s="1672" t="s">
        <v>305</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"Водоканал"</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299</v>
      </c>
      <c r="E18" s="2211"/>
      <c r="F18" s="2211"/>
      <c r="G18" s="2211"/>
      <c r="H18" s="2211"/>
      <c r="I18" s="2391" t="s">
        <v>300</v>
      </c>
      <c r="M18" s="85">
        <v>21</v>
      </c>
    </row>
    <row customHeight="1" ht="22.049999999999997">
      <c r="C19" s="98"/>
      <c r="D19" s="107" t="s">
        <v>86</v>
      </c>
      <c r="E19" s="110" t="s">
        <v>301</v>
      </c>
      <c r="F19" s="110"/>
      <c r="G19" s="110" t="s">
        <v>302</v>
      </c>
      <c r="H19" s="110" t="s">
        <v>389</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1021</v>
      </c>
      <c r="E22" s="196" t="s">
        <v>1136</v>
      </c>
      <c r="F22" s="200"/>
      <c r="G22" s="1739"/>
      <c r="H22" s="200" t="s">
        <v>305</v>
      </c>
      <c r="I22" s="153" t="s">
        <v>1137</v>
      </c>
      <c r="M22" s="85">
        <v>20</v>
      </c>
    </row>
    <row customHeight="1" ht="60">
      <c r="A23" s="1685"/>
      <c r="C23" s="98"/>
      <c r="D23" s="149" t="s">
        <v>1023</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305</v>
      </c>
      <c r="H24" s="215"/>
      <c r="I24" s="261" t="s">
        <v>631</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323</v>
      </c>
      <c r="E26" s="201"/>
      <c r="F26" s="200"/>
      <c r="G26" s="200" t="s">
        <v>305</v>
      </c>
      <c r="H26" s="215"/>
      <c r="I26" s="2171" t="s">
        <v>1140</v>
      </c>
      <c r="M26" s="85">
        <v>14</v>
      </c>
    </row>
    <row customHeight="1" ht="15.75">
      <c r="A27" s="1685" t="s">
        <v>97</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753</v>
      </c>
      <c r="E29" s="207" t="s">
        <v>1130</v>
      </c>
      <c r="F29" s="200"/>
      <c r="G29" s="259"/>
      <c r="H29" s="200" t="s">
        <v>305</v>
      </c>
      <c r="I29" s="2171" t="s">
        <v>1141</v>
      </c>
      <c r="M29" s="85">
        <v>20</v>
      </c>
    </row>
    <row customHeight="1" ht="15.75">
      <c r="A30" s="1685" t="s">
        <v>107</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1142</v>
      </c>
      <c r="E33" s="208" t="s">
        <v>1131</v>
      </c>
      <c r="F33" s="200"/>
      <c r="G33" s="259"/>
      <c r="H33" s="200" t="s">
        <v>305</v>
      </c>
      <c r="I33" s="2171" t="s">
        <v>1143</v>
      </c>
      <c r="M33" s="85">
        <v>14</v>
      </c>
    </row>
    <row customHeight="1" ht="15.75">
      <c r="A34" s="1685" t="s">
        <v>88</v>
      </c>
      <c r="C34" s="98"/>
      <c r="D34" s="111"/>
      <c r="E34" s="206" t="s">
        <v>321</v>
      </c>
      <c r="F34" s="202"/>
      <c r="G34" s="202"/>
      <c r="H34" s="203"/>
      <c r="I34" s="2173"/>
      <c r="M34" s="85">
        <v>15</v>
      </c>
    </row>
    <row customHeight="1" ht="25.2">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1144</v>
      </c>
      <c r="E36" s="208" t="s">
        <v>1132</v>
      </c>
      <c r="F36" s="200"/>
      <c r="G36" s="259"/>
      <c r="H36" s="200" t="s">
        <v>305</v>
      </c>
      <c r="I36" s="2145" t="s">
        <v>1145</v>
      </c>
      <c r="M36" s="85">
        <v>14</v>
      </c>
    </row>
    <row customHeight="1" ht="15.75">
      <c r="A37" s="1685" t="s">
        <v>89</v>
      </c>
      <c r="C37" s="98"/>
      <c r="D37" s="111"/>
      <c r="E37" s="206" t="s">
        <v>321</v>
      </c>
      <c r="F37" s="202"/>
      <c r="G37" s="202"/>
      <c r="H37" s="203"/>
      <c r="I37" s="2145"/>
      <c r="M37" s="85">
        <v>15</v>
      </c>
    </row>
    <row customHeight="1" ht="27.29999999999999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883</v>
      </c>
      <c r="E39" s="208" t="s">
        <v>1133</v>
      </c>
      <c r="F39" s="200"/>
      <c r="G39" s="209"/>
      <c r="H39" s="200" t="s">
        <v>305</v>
      </c>
      <c r="I39" s="2171" t="s">
        <v>1146</v>
      </c>
      <c r="L39" s="157" t="s">
        <v>1134</v>
      </c>
      <c r="M39" s="85">
        <v>14</v>
      </c>
    </row>
    <row customHeight="1" ht="15.75">
      <c r="A40" s="1685" t="s">
        <v>108</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B40EF-0139-83AF-A4F7-0.A129A02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299</v>
      </c>
      <c r="F19" s="2211"/>
      <c r="G19" s="2211"/>
      <c r="H19" s="2211"/>
      <c r="I19" s="2211"/>
      <c r="J19" s="2211"/>
      <c r="K19" s="2211"/>
      <c r="L19" s="2211"/>
      <c r="M19" s="2391" t="s">
        <v>300</v>
      </c>
      <c r="AH19" s="376">
        <v>21</v>
      </c>
    </row>
    <row customHeight="1" ht="22.049999999999997">
      <c r="D20" s="378"/>
      <c r="E20" s="2279" t="s">
        <v>86</v>
      </c>
      <c r="F20" s="2226" t="s">
        <v>123</v>
      </c>
      <c r="G20" s="2226" t="s">
        <v>124</v>
      </c>
      <c r="H20" s="2388" t="s">
        <v>1150</v>
      </c>
      <c r="I20" s="2389"/>
      <c r="J20" s="2435"/>
      <c r="K20" s="2226" t="s">
        <v>302</v>
      </c>
      <c r="L20" s="2226" t="s">
        <v>389</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97</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0.75" hidden="1">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0.75" hidden="1">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0.7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0.7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0.7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0.7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0.7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0.7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0.75" hidden="1">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0.7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0.7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107</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305</v>
      </c>
      <c r="G85" s="200" t="s">
        <v>305</v>
      </c>
      <c r="H85" s="2220" t="s">
        <v>305</v>
      </c>
      <c r="I85" s="2222"/>
      <c r="J85" s="200" t="s">
        <v>305</v>
      </c>
      <c r="K85" s="200" t="s">
        <v>305</v>
      </c>
      <c r="L85" s="403"/>
      <c r="M85" s="347" t="s">
        <v>1154</v>
      </c>
      <c r="N85" s="336"/>
      <c r="AH85" s="376">
        <v>34</v>
      </c>
    </row>
    <row customHeight="1" ht="19.95">
      <c r="A86" s="1782"/>
      <c r="B86" s="1782"/>
      <c r="D86" s="378"/>
      <c r="E86" s="149" t="s">
        <v>88</v>
      </c>
      <c r="F86" s="2462" t="s">
        <v>1155</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1156</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1156</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1156</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1156</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1156</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1156</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1156</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1156</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1156</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hidden="1">
      <c r="A116" s="1782"/>
      <c r="B116" s="1782"/>
      <c r="C116" s="371" t="s">
        <v>1156</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1156</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1156</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1156</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1156</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1156</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1156</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hidden="1">
      <c r="A137" s="1782"/>
      <c r="B137" s="1782"/>
      <c r="C137" s="371" t="s">
        <v>1156</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1156</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1156</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1156</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1156</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1156</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1156</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1156</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1156</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1156</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1156</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1156</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hidden="1">
      <c r="A177" s="1782"/>
      <c r="B177" s="1782"/>
      <c r="C177" s="371" t="s">
        <v>1156</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1156</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1156</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1156</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1156</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1156</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1156</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hidden="1">
      <c r="A198" s="1782"/>
      <c r="B198" s="1782"/>
      <c r="C198" s="371" t="s">
        <v>1156</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1156</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1156</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108</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1156</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1156</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1156</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1156</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1156</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1156</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1156</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1156</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1156</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hidden="1">
      <c r="A238" s="1782"/>
      <c r="B238" s="1782"/>
      <c r="C238" s="371" t="s">
        <v>1156</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1156</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1156</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1156</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1156</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1156</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1156</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hidden="1">
      <c r="A259" s="1782"/>
      <c r="B259" s="1782"/>
      <c r="C259" s="371" t="s">
        <v>1156</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1156</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1156</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1156</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1156</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1156</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1156</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1156</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1156</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1156</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1156</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1156</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hidden="1">
      <c r="A299" s="1782"/>
      <c r="B299" s="1782"/>
      <c r="C299" s="371" t="s">
        <v>1156</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1156</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1156</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1156</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1156</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1156</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1156</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hidden="1">
      <c r="A320" s="1782"/>
      <c r="B320" s="1782"/>
      <c r="C320" s="371" t="s">
        <v>1156</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1156</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1156</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60ECD-F1E1-CFA9-6CC8-0.EA23D0B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119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"Водоканал"</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299</v>
      </c>
      <c r="E8" s="2211"/>
      <c r="F8" s="2211"/>
      <c r="G8" s="2211"/>
      <c r="H8" s="2391" t="s">
        <v>300</v>
      </c>
      <c r="R8" s="376">
        <v>14</v>
      </c>
    </row>
    <row customHeight="1" ht="24">
      <c r="C9" s="378"/>
      <c r="D9" s="388" t="s">
        <v>86</v>
      </c>
      <c r="E9" s="110" t="s">
        <v>301</v>
      </c>
      <c r="F9" s="110" t="s">
        <v>302</v>
      </c>
      <c r="G9" s="110" t="s">
        <v>389</v>
      </c>
      <c r="H9" s="2391"/>
      <c r="R9" s="376">
        <v>23</v>
      </c>
    </row>
    <row customHeight="1" ht="14.699999999999998">
      <c r="A10" s="345"/>
      <c r="C10" s="378"/>
      <c r="D10" s="149" t="s">
        <v>97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1157</v>
      </c>
      <c r="R10" s="376">
        <v>14</v>
      </c>
    </row>
    <row customHeight="1" ht="14.699999999999998">
      <c r="A11" s="345"/>
      <c r="C11" s="378"/>
      <c r="D11" s="149" t="s">
        <v>107</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321</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310CB-36C1-8ACA-D60E-0.05CA4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"Водоканал"</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123</v>
      </c>
      <c r="F9" s="2105"/>
      <c r="G9" s="2129" t="s">
        <v>103</v>
      </c>
      <c r="H9" s="2129" t="s">
        <v>86</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87</v>
      </c>
      <c r="F10" s="1286" t="s">
        <v>129</v>
      </c>
      <c r="G10" s="2129"/>
      <c r="H10" s="2129"/>
      <c r="I10" s="2129"/>
      <c r="J10" s="2129"/>
      <c r="K10" s="112" t="s">
        <v>106</v>
      </c>
      <c r="L10" s="2129" t="s">
        <v>86</v>
      </c>
      <c r="M10" s="2129"/>
      <c r="N10" s="112" t="s">
        <v>130</v>
      </c>
      <c r="O10" s="112" t="s">
        <v>106</v>
      </c>
      <c r="P10" s="2129" t="s">
        <v>86</v>
      </c>
      <c r="Q10" s="2129"/>
      <c r="R10" s="112" t="s">
        <v>130</v>
      </c>
      <c r="S10" s="285" t="s">
        <v>106</v>
      </c>
      <c r="T10" s="2129" t="s">
        <v>86</v>
      </c>
      <c r="U10" s="2129"/>
      <c r="V10" s="285" t="s">
        <v>87</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97</v>
      </c>
      <c r="E11" s="1251" t="s">
        <v>107</v>
      </c>
      <c r="F11" s="1251"/>
      <c r="G11" s="1251" t="s">
        <v>88</v>
      </c>
      <c r="H11" s="2158" t="s">
        <v>108</v>
      </c>
      <c r="I11" s="2158"/>
      <c r="J11" s="1251" t="s">
        <v>90</v>
      </c>
      <c r="K11" s="1251" t="s">
        <v>91</v>
      </c>
      <c r="L11" s="2158" t="s">
        <v>109</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A497F-8239-6656-5EA7-0.7F9F1A9A}"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1158</v>
      </c>
      <c r="E5" s="2239"/>
      <c r="F5" s="2239"/>
      <c r="G5" s="2239"/>
      <c r="H5" s="2239"/>
      <c r="I5" s="2239"/>
      <c r="J5" s="2239"/>
      <c r="K5" s="2250"/>
      <c r="L5" s="2250"/>
      <c r="X5" s="507">
        <v>63</v>
      </c>
    </row>
    <row customHeight="1" ht="15.75">
      <c r="C6" s="178"/>
      <c r="D6" s="2178" t="str">
        <f>IF(org=0,"Не определено",org)</f>
        <v>АО "Водоканал"</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1.05">
      <c r="A8" s="761"/>
      <c r="C8" s="178"/>
      <c r="D8" s="511"/>
      <c r="E8" s="511"/>
      <c r="F8" s="511"/>
      <c r="G8" s="539"/>
      <c r="H8" s="754"/>
      <c r="I8" s="539" t="s">
        <v>114</v>
      </c>
      <c r="J8" s="754"/>
      <c r="K8" s="1368" t="s">
        <v>120</v>
      </c>
      <c r="L8" s="754"/>
      <c r="M8" s="419"/>
      <c r="W8" s="677"/>
      <c r="X8" s="760">
        <v>1</v>
      </c>
    </row>
    <row customHeight="1" ht="15.75">
      <c r="C9" s="178"/>
      <c r="D9" s="713"/>
      <c r="E9" s="2369" t="s">
        <v>103</v>
      </c>
      <c r="F9" s="2370"/>
      <c r="G9" s="2397" t="str">
        <f>IF(G8="","",INDEX(DIFFERENTIATION_UNMERGE_VD,MATCH(G8,DIFFERENTIATION_ID_DIFF,0)))</f>
        <v/>
      </c>
      <c r="H9" s="2398"/>
      <c r="I9" s="2397" t="str">
        <f>IF(I8="","",INDEX(DIFFERENTIATION_UNMERGE_VD,MATCH(I8,DIFFERENTIATION_ID_DIFF,0)))</f>
        <v>Холодное водоснабжение. Питьевая вода</v>
      </c>
      <c r="J9" s="2398"/>
      <c r="K9" s="2397" t="str">
        <f>IF(K8="","",INDEX(DIFFERENTIATION_UNMERGE_VD,MATCH(K8,DIFFERENTIATION_ID_DIFF,0)))</f>
        <v>Подключение (технологическое присоединение) к централизованной системе водоснабжения</v>
      </c>
      <c r="L9" s="2398"/>
      <c r="M9" s="2177" t="s">
        <v>300</v>
      </c>
      <c r="X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без дифференциации</v>
      </c>
      <c r="J10" s="2398"/>
      <c r="K10" s="2397" t="str">
        <f>IF(K8="","",INDEX(DIFFERENTIATION_UNMERGE_AREA,MATCH(K8,DIFFERENTIATION_ID_DIFF,0)))</f>
        <v>без дифференциации</v>
      </c>
      <c r="L10" s="2398"/>
      <c r="M10" s="2201"/>
      <c r="W10" s="677"/>
      <c r="X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201"/>
      <c r="W11" s="677"/>
      <c r="X11" s="760">
        <v>15</v>
      </c>
    </row>
    <row s="1637" customFormat="1" customHeight="1" ht="15.75">
      <c r="A12" s="761"/>
      <c r="C12" s="178"/>
      <c r="D12" s="2371" t="s">
        <v>299</v>
      </c>
      <c r="E12" s="2372"/>
      <c r="F12" s="2372"/>
      <c r="G12" s="889"/>
      <c r="H12" s="889"/>
      <c r="I12" s="889"/>
      <c r="J12" s="889"/>
      <c r="K12" s="2369"/>
      <c r="L12" s="2369"/>
      <c r="M12" s="2201"/>
      <c r="W12" s="677"/>
      <c r="X12" s="760">
        <v>15</v>
      </c>
    </row>
    <row customHeight="1" ht="35.699999999999996">
      <c r="C13" s="178"/>
      <c r="D13" s="807" t="s">
        <v>86</v>
      </c>
      <c r="E13" s="809" t="s">
        <v>301</v>
      </c>
      <c r="F13" s="809" t="s">
        <v>565</v>
      </c>
      <c r="G13" s="810" t="s">
        <v>302</v>
      </c>
      <c r="H13" s="809" t="s">
        <v>389</v>
      </c>
      <c r="I13" s="810" t="s">
        <v>302</v>
      </c>
      <c r="J13" s="809" t="s">
        <v>389</v>
      </c>
      <c r="K13" s="2264" t="s">
        <v>302</v>
      </c>
      <c r="L13" s="2314" t="s">
        <v>389</v>
      </c>
      <c r="M13" s="2234"/>
      <c r="X13" s="507">
        <v>34</v>
      </c>
    </row>
    <row customHeight="1" ht="15" hidden="1">
      <c r="C14" s="178"/>
      <c r="D14" s="595" t="s">
        <v>97</v>
      </c>
      <c r="E14" s="595" t="s">
        <v>107</v>
      </c>
      <c r="F14" s="595" t="s">
        <v>88</v>
      </c>
      <c r="G14" s="661" t="str">
        <f>G1&amp;".1"</f>
        <v>4.1</v>
      </c>
      <c r="H14" s="661"/>
      <c r="I14" s="661" t="str">
        <f>I1&amp;".1"</f>
        <v>4.1</v>
      </c>
      <c r="J14" s="661"/>
      <c r="K14" s="685" t="str">
        <f>K1&amp;".1"</f>
        <v>4.1</v>
      </c>
      <c r="L14" s="685"/>
      <c r="M14" s="291"/>
      <c r="X14" s="507">
        <v>0</v>
      </c>
    </row>
    <row customHeight="1" ht="22.5" hidden="1">
      <c r="A15" s="507"/>
      <c r="C15" s="528"/>
      <c r="D15" s="523">
        <v>1</v>
      </c>
      <c r="E15" s="679" t="s">
        <v>808</v>
      </c>
      <c r="F15" s="523" t="s">
        <v>809</v>
      </c>
      <c r="G15" s="680"/>
      <c r="H15" s="680"/>
      <c r="I15" s="680"/>
      <c r="J15" s="680"/>
      <c r="K15" s="680"/>
      <c r="L15" s="680"/>
      <c r="M15" s="291" t="s">
        <v>810</v>
      </c>
      <c r="X15" s="507">
        <v>0</v>
      </c>
    </row>
    <row customHeight="1" ht="22.5" hidden="1">
      <c r="A16" s="507"/>
      <c r="C16" s="528"/>
      <c r="D16" s="523">
        <v>2</v>
      </c>
      <c r="E16" s="281" t="s">
        <v>811</v>
      </c>
      <c r="F16" s="523" t="s">
        <v>812</v>
      </c>
      <c r="G16" s="680"/>
      <c r="H16" s="680"/>
      <c r="I16" s="680"/>
      <c r="J16" s="680"/>
      <c r="K16" s="680"/>
      <c r="L16" s="680"/>
      <c r="M16" s="291" t="s">
        <v>813</v>
      </c>
      <c r="X16" s="507">
        <v>0</v>
      </c>
    </row>
    <row customHeight="1" ht="123.75" hidden="1">
      <c r="A17" s="507"/>
      <c r="C17" s="528"/>
      <c r="D17" s="523">
        <v>3</v>
      </c>
      <c r="E17" s="281" t="s">
        <v>1159</v>
      </c>
      <c r="F17" s="523" t="s">
        <v>305</v>
      </c>
      <c r="G17" s="680"/>
      <c r="H17" s="680"/>
      <c r="I17" s="680"/>
      <c r="J17" s="680"/>
      <c r="K17" s="680"/>
      <c r="L17" s="680"/>
      <c r="M17" s="291" t="s">
        <v>1160</v>
      </c>
      <c r="X17" s="507">
        <v>0</v>
      </c>
    </row>
    <row customHeight="1" ht="48.29999999999999">
      <c r="A18" s="507"/>
      <c r="C18" s="528"/>
      <c r="D18" s="523">
        <v>3</v>
      </c>
      <c r="E18" s="281" t="s">
        <v>814</v>
      </c>
      <c r="F18" s="523" t="s">
        <v>305</v>
      </c>
      <c r="G18" s="811" t="s">
        <v>305</v>
      </c>
      <c r="H18" s="812" t="s">
        <v>305</v>
      </c>
      <c r="I18" s="523" t="s">
        <v>305</v>
      </c>
      <c r="J18" s="580" t="s">
        <v>305</v>
      </c>
      <c r="K18" s="2314" t="s">
        <v>305</v>
      </c>
      <c r="L18" s="2262" t="s">
        <v>305</v>
      </c>
      <c r="M18" s="291" t="s">
        <v>1161</v>
      </c>
      <c r="X18" s="507">
        <v>46</v>
      </c>
    </row>
    <row customHeight="1" ht="35.699999999999996">
      <c r="A19" s="507"/>
      <c r="C19" s="528"/>
      <c r="D19" s="541" t="s">
        <v>323</v>
      </c>
      <c r="E19" s="561" t="s">
        <v>816</v>
      </c>
      <c r="F19" s="523" t="s">
        <v>817</v>
      </c>
      <c r="G19" s="819"/>
      <c r="H19" s="108"/>
      <c r="I19" s="819"/>
      <c r="J19" s="820"/>
      <c r="K19" s="819"/>
      <c r="L19" s="2503"/>
      <c r="M19" s="681"/>
      <c r="X19" s="507">
        <v>34</v>
      </c>
    </row>
    <row customHeight="1" ht="35.699999999999996">
      <c r="A20" s="507"/>
      <c r="C20" s="528"/>
      <c r="D20" s="1892" t="s">
        <v>331</v>
      </c>
      <c r="E20" s="561" t="s">
        <v>818</v>
      </c>
      <c r="F20" s="523" t="s">
        <v>819</v>
      </c>
      <c r="G20" s="819"/>
      <c r="H20" s="108"/>
      <c r="I20" s="819"/>
      <c r="J20" s="108"/>
      <c r="K20" s="819"/>
      <c r="L20" s="2503"/>
      <c r="M20" s="681"/>
      <c r="X20" s="507">
        <v>34</v>
      </c>
    </row>
    <row customHeight="1" ht="48.29999999999999">
      <c r="A21" s="507"/>
      <c r="C21" s="528"/>
      <c r="D21" s="1892" t="s">
        <v>333</v>
      </c>
      <c r="E21" s="561" t="s">
        <v>820</v>
      </c>
      <c r="F21" s="523" t="s">
        <v>570</v>
      </c>
      <c r="G21" s="682"/>
      <c r="H21" s="108"/>
      <c r="I21" s="682"/>
      <c r="J21" s="108"/>
      <c r="K21" s="682"/>
      <c r="L21" s="2503"/>
      <c r="M21" s="681"/>
      <c r="X21" s="507">
        <v>46</v>
      </c>
    </row>
    <row customHeight="1" ht="67.5" hidden="1">
      <c r="A22" s="507"/>
      <c r="C22" s="528"/>
      <c r="D22" s="523">
        <v>5</v>
      </c>
      <c r="E22" s="281" t="s">
        <v>1162</v>
      </c>
      <c r="F22" s="523" t="s">
        <v>557</v>
      </c>
      <c r="G22" s="683"/>
      <c r="H22" s="684"/>
      <c r="I22" s="683"/>
      <c r="J22" s="684"/>
      <c r="K22" s="683"/>
      <c r="L22" s="1441"/>
      <c r="M22" s="291" t="s">
        <v>1163</v>
      </c>
      <c r="X22" s="507">
        <v>0</v>
      </c>
    </row>
    <row customHeight="1" ht="33.75" hidden="1">
      <c r="C23" s="453"/>
      <c r="D23" s="523">
        <v>6</v>
      </c>
      <c r="E23" s="281" t="s">
        <v>1164</v>
      </c>
      <c r="F23" s="523" t="s">
        <v>1165</v>
      </c>
      <c r="G23" s="683"/>
      <c r="H23" s="683"/>
      <c r="I23" s="683"/>
      <c r="J23" s="683"/>
      <c r="K23" s="683"/>
      <c r="L23" s="683"/>
      <c r="M23" s="291" t="s">
        <v>1166</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80</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D33B59-50C4-80B6-7732-0.980EDA2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1167</v>
      </c>
      <c r="B1" s="1069" t="s">
        <v>1168</v>
      </c>
      <c r="C1" s="1069" t="s">
        <v>1169</v>
      </c>
      <c r="D1" s="1069" t="s">
        <v>1170</v>
      </c>
      <c r="E1" s="1069" t="s">
        <v>1171</v>
      </c>
      <c r="F1" s="1069" t="s">
        <v>1172</v>
      </c>
      <c r="G1" s="1069" t="s">
        <v>1173</v>
      </c>
      <c r="H1" s="1069" t="s">
        <v>1174</v>
      </c>
      <c r="I1" s="1069" t="s">
        <v>1175</v>
      </c>
      <c r="J1" s="1069" t="s">
        <v>1176</v>
      </c>
      <c r="K1" s="1069" t="s">
        <v>1177</v>
      </c>
      <c r="L1" s="1069" t="s">
        <v>1178</v>
      </c>
      <c r="M1" s="1069"/>
      <c r="N1" s="1069" t="s">
        <v>1179</v>
      </c>
      <c r="O1" s="1069" t="s">
        <v>1180</v>
      </c>
      <c r="P1" s="1069" t="s">
        <v>1181</v>
      </c>
      <c r="Q1" s="1069" t="s">
        <v>1182</v>
      </c>
      <c r="R1" s="1069" t="s">
        <v>1183</v>
      </c>
      <c r="S1" s="1069" t="s">
        <v>1184</v>
      </c>
      <c r="T1" s="1069" t="s">
        <v>1185</v>
      </c>
      <c r="U1" s="1069" t="s">
        <v>1186</v>
      </c>
      <c r="V1" s="1069"/>
      <c r="W1" s="799" t="s">
        <v>1187</v>
      </c>
      <c r="X1" s="1069" t="s">
        <v>1188</v>
      </c>
      <c r="Y1" s="1069" t="s">
        <v>1189</v>
      </c>
      <c r="Z1" s="1069"/>
      <c r="AA1" s="1069" t="s">
        <v>1190</v>
      </c>
      <c r="AB1" s="1069"/>
      <c r="AC1" s="1069" t="s">
        <v>1191</v>
      </c>
      <c r="AD1" s="1069"/>
      <c r="AF1" s="1069" t="s">
        <v>1192</v>
      </c>
      <c r="AH1" s="1069" t="s">
        <v>1193</v>
      </c>
      <c r="AI1" s="1069" t="s">
        <v>1194</v>
      </c>
      <c r="AK1" s="1069" t="s">
        <v>1195</v>
      </c>
      <c r="AM1" s="1069" t="s">
        <v>1196</v>
      </c>
      <c r="AP1" s="1069" t="s">
        <v>1197</v>
      </c>
      <c r="AQ1" s="1069" t="s">
        <v>1198</v>
      </c>
      <c r="AS1" s="1069" t="s">
        <v>1199</v>
      </c>
      <c r="AU1" s="1069" t="s">
        <v>1200</v>
      </c>
      <c r="AW1" s="1069" t="s">
        <v>1201</v>
      </c>
      <c r="AX1" s="1069" t="s">
        <v>1202</v>
      </c>
      <c r="AZ1" s="1154" t="s">
        <v>1203</v>
      </c>
      <c r="BB1" s="1069" t="s">
        <v>1204</v>
      </c>
      <c r="BC1" s="1069"/>
      <c r="BE1" s="1069" t="s">
        <v>1205</v>
      </c>
      <c r="BF1" s="1069" t="s">
        <v>1206</v>
      </c>
      <c r="BH1" s="1071" t="s">
        <v>807</v>
      </c>
      <c r="BI1" s="1072"/>
      <c r="BJ1" s="1073" t="s">
        <v>1207</v>
      </c>
      <c r="BK1" s="1072"/>
      <c r="BL1" s="1074" t="s">
        <v>906</v>
      </c>
      <c r="BM1" s="1072"/>
      <c r="BN1" s="1075" t="s">
        <v>1208</v>
      </c>
      <c r="BS1" s="1429"/>
    </row>
    <row customHeight="1" ht="11.25">
      <c r="A2" s="1076" t="s">
        <v>1209</v>
      </c>
      <c r="B2" s="1077">
        <v>2000</v>
      </c>
      <c r="C2" s="1077">
        <v>2022</v>
      </c>
      <c r="D2" s="1077" t="s">
        <v>64</v>
      </c>
      <c r="E2" s="1078" t="s">
        <v>1210</v>
      </c>
      <c r="F2" s="1078" t="s">
        <v>1211</v>
      </c>
      <c r="G2" s="1078" t="s">
        <v>1212</v>
      </c>
      <c r="H2" s="1079" t="s">
        <v>53</v>
      </c>
      <c r="I2" s="1078" t="s">
        <v>97</v>
      </c>
      <c r="J2" s="1078" t="s">
        <v>1213</v>
      </c>
      <c r="K2" s="1080" t="s">
        <v>1214</v>
      </c>
      <c r="L2" s="1081"/>
      <c r="M2" s="1080">
        <v>1</v>
      </c>
      <c r="N2" s="1164" t="s">
        <v>1215</v>
      </c>
      <c r="O2" s="1079" t="s">
        <v>1216</v>
      </c>
      <c r="P2" s="1082" t="s">
        <v>37</v>
      </c>
      <c r="Q2" s="1083" t="s">
        <v>1217</v>
      </c>
      <c r="R2" s="145" t="s">
        <v>1218</v>
      </c>
      <c r="S2" s="145" t="s">
        <v>1219</v>
      </c>
      <c r="T2" s="1084" t="s">
        <v>1220</v>
      </c>
      <c r="U2" s="1081" t="s">
        <v>1221</v>
      </c>
      <c r="V2" s="1085">
        <v>1</v>
      </c>
      <c r="W2" s="1086"/>
      <c r="X2" s="1086" t="s">
        <v>1222</v>
      </c>
      <c r="Y2" s="1077" t="s">
        <v>1223</v>
      </c>
      <c r="Z2" s="1087"/>
      <c r="AA2" s="1077" t="s">
        <v>1224</v>
      </c>
      <c r="AB2" s="1088" t="s">
        <v>1224</v>
      </c>
      <c r="AC2" s="1077" t="s">
        <v>1225</v>
      </c>
      <c r="AD2" s="1088" t="s">
        <v>1225</v>
      </c>
      <c r="AF2" s="1079" t="s">
        <v>1221</v>
      </c>
      <c r="AH2" s="1078" t="s">
        <v>1226</v>
      </c>
      <c r="AI2" s="1078" t="s">
        <v>1226</v>
      </c>
      <c r="AK2" s="1078" t="s">
        <v>1227</v>
      </c>
      <c r="AM2" s="1078" t="s">
        <v>1228</v>
      </c>
      <c r="AP2" s="1089" t="s">
        <v>1222</v>
      </c>
      <c r="AQ2" s="1090" t="s">
        <v>1222</v>
      </c>
      <c r="AS2" s="1077" t="s">
        <v>1229</v>
      </c>
      <c r="AU2" s="1122" t="s">
        <v>1230</v>
      </c>
      <c r="AW2" s="1122" t="s">
        <v>1231</v>
      </c>
      <c r="AX2" s="1122" t="s">
        <v>1231</v>
      </c>
      <c r="AZ2" s="1122" t="s">
        <v>1232</v>
      </c>
      <c r="BB2" s="1122" t="s">
        <v>1233</v>
      </c>
      <c r="BC2" s="1122" t="s">
        <v>1234</v>
      </c>
      <c r="BE2" s="1122">
        <v>2000</v>
      </c>
      <c r="BF2" s="1122" t="s">
        <v>1235</v>
      </c>
    </row>
    <row customHeight="1" ht="11.25">
      <c r="A3" s="1076" t="s">
        <v>1236</v>
      </c>
      <c r="B3" s="1077">
        <v>2001</v>
      </c>
      <c r="C3" s="1077">
        <v>2023</v>
      </c>
      <c r="D3" s="1077" t="s">
        <v>19</v>
      </c>
      <c r="E3" s="1078" t="s">
        <v>1237</v>
      </c>
      <c r="F3" s="1078" t="s">
        <v>1238</v>
      </c>
      <c r="G3" s="1078" t="s">
        <v>1239</v>
      </c>
      <c r="H3" s="1079" t="s">
        <v>1240</v>
      </c>
      <c r="I3" s="1078" t="s">
        <v>107</v>
      </c>
      <c r="J3" s="1078" t="s">
        <v>555</v>
      </c>
      <c r="K3" s="1080" t="s">
        <v>1241</v>
      </c>
      <c r="L3" s="1081">
        <f>_xlfn.IFERROR(MATCH(K3,OFFER_METHOD,0),0)</f>
        <v>0</v>
      </c>
      <c r="M3" s="1080">
        <v>2</v>
      </c>
      <c r="N3" s="1164" t="s">
        <v>1242</v>
      </c>
      <c r="O3" s="1079" t="s">
        <v>1243</v>
      </c>
      <c r="P3" s="1082" t="s">
        <v>1244</v>
      </c>
      <c r="Q3" s="1083" t="s">
        <v>1245</v>
      </c>
      <c r="R3" s="145" t="s">
        <v>1246</v>
      </c>
      <c r="S3" s="145" t="s">
        <v>1247</v>
      </c>
      <c r="T3" s="1084" t="s">
        <v>1248</v>
      </c>
      <c r="U3" s="1081" t="s">
        <v>1249</v>
      </c>
      <c r="V3" s="1085">
        <v>2</v>
      </c>
      <c r="W3" s="1086"/>
      <c r="X3" s="1086" t="s">
        <v>1250</v>
      </c>
      <c r="Y3" s="1077" t="s">
        <v>1223</v>
      </c>
      <c r="Z3" s="1087"/>
      <c r="AA3" s="1077" t="s">
        <v>1251</v>
      </c>
      <c r="AB3" s="1088" t="s">
        <v>1251</v>
      </c>
      <c r="AC3" s="1077" t="s">
        <v>1252</v>
      </c>
      <c r="AD3" s="1088" t="s">
        <v>1252</v>
      </c>
      <c r="AF3" s="1079" t="s">
        <v>1249</v>
      </c>
      <c r="AH3" s="1078" t="s">
        <v>1253</v>
      </c>
      <c r="AI3" s="1078" t="s">
        <v>1254</v>
      </c>
      <c r="AK3" s="1078" t="s">
        <v>1255</v>
      </c>
      <c r="AM3" s="1078" t="s">
        <v>1256</v>
      </c>
      <c r="AP3" s="1089" t="s">
        <v>1257</v>
      </c>
      <c r="AQ3" s="1090" t="s">
        <v>1257</v>
      </c>
      <c r="AS3" s="1077" t="s">
        <v>1258</v>
      </c>
      <c r="AU3" s="1122" t="s">
        <v>1259</v>
      </c>
      <c r="AW3" s="1122" t="s">
        <v>1260</v>
      </c>
      <c r="AX3" s="1122" t="s">
        <v>1260</v>
      </c>
      <c r="AZ3" s="1122" t="s">
        <v>1261</v>
      </c>
      <c r="BB3" s="1122" t="s">
        <v>1262</v>
      </c>
      <c r="BC3" s="1122" t="s">
        <v>1234</v>
      </c>
      <c r="BE3" s="1122">
        <v>2001</v>
      </c>
      <c r="BF3" s="1122" t="s">
        <v>1263</v>
      </c>
      <c r="BH3" s="1069" t="s">
        <v>1264</v>
      </c>
      <c r="BJ3" s="1069" t="s">
        <v>1265</v>
      </c>
      <c r="BL3" s="1069" t="s">
        <v>1266</v>
      </c>
      <c r="BN3" s="1069" t="s">
        <v>1267</v>
      </c>
      <c r="BR3" s="1069" t="s">
        <v>1268</v>
      </c>
      <c r="BS3" s="1430"/>
      <c r="BT3" s="1072"/>
      <c r="BU3" s="1069" t="s">
        <v>1269</v>
      </c>
      <c r="BV3" s="1072"/>
      <c r="BW3" s="1692"/>
      <c r="BX3" s="1694" t="s">
        <v>1270</v>
      </c>
      <c r="CA3" s="1069" t="s">
        <v>1271</v>
      </c>
    </row>
    <row customHeight="1" ht="11.25">
      <c r="A4" s="1076" t="s">
        <v>1272</v>
      </c>
      <c r="B4" s="1077">
        <v>2002</v>
      </c>
      <c r="C4" s="1077">
        <v>2024</v>
      </c>
      <c r="E4" s="1078" t="s">
        <v>1273</v>
      </c>
      <c r="F4" s="1078" t="s">
        <v>1274</v>
      </c>
      <c r="H4" s="1079" t="s">
        <v>1275</v>
      </c>
      <c r="I4" s="1078" t="s">
        <v>88</v>
      </c>
      <c r="J4" s="1078" t="s">
        <v>1276</v>
      </c>
      <c r="K4" s="1080" t="s">
        <v>1277</v>
      </c>
      <c r="L4" s="1081">
        <f>_xlfn.IFERROR(MATCH(K4,OFFER_METHOD,0),0)</f>
        <v>0</v>
      </c>
      <c r="M4" s="1080">
        <v>3</v>
      </c>
      <c r="N4" s="1164" t="s">
        <v>1278</v>
      </c>
      <c r="O4" s="1078" t="s">
        <v>1279</v>
      </c>
      <c r="Q4" s="1083" t="s">
        <v>1280</v>
      </c>
      <c r="R4" s="145" t="s">
        <v>1281</v>
      </c>
      <c r="S4" s="145" t="s">
        <v>1282</v>
      </c>
      <c r="T4" s="1084" t="s">
        <v>1283</v>
      </c>
      <c r="U4" s="1081" t="s">
        <v>1284</v>
      </c>
      <c r="V4" s="1085">
        <v>3</v>
      </c>
      <c r="W4" s="1086"/>
      <c r="X4" s="1086" t="s">
        <v>1285</v>
      </c>
      <c r="Y4" s="1077" t="s">
        <v>1223</v>
      </c>
      <c r="Z4" s="1093"/>
      <c r="AC4" s="1077" t="s">
        <v>1286</v>
      </c>
      <c r="AD4" s="1088" t="s">
        <v>1286</v>
      </c>
      <c r="AF4" s="1079" t="s">
        <v>1284</v>
      </c>
      <c r="AH4" s="1079" t="s">
        <v>1287</v>
      </c>
      <c r="AK4" s="1078" t="s">
        <v>1288</v>
      </c>
      <c r="AM4" s="1078" t="s">
        <v>1289</v>
      </c>
      <c r="AP4" s="1089" t="s">
        <v>1250</v>
      </c>
      <c r="AQ4" s="1090" t="s">
        <v>1250</v>
      </c>
      <c r="AS4" s="1077" t="s">
        <v>1290</v>
      </c>
      <c r="AU4" s="1122" t="s">
        <v>1291</v>
      </c>
      <c r="AW4" s="1122" t="s">
        <v>1292</v>
      </c>
      <c r="AX4" s="1122" t="s">
        <v>1292</v>
      </c>
      <c r="AZ4" s="1122" t="s">
        <v>1293</v>
      </c>
      <c r="BB4" s="1122" t="s">
        <v>1294</v>
      </c>
      <c r="BC4" s="1122" t="s">
        <v>1295</v>
      </c>
      <c r="BE4" s="1122">
        <v>2002</v>
      </c>
      <c r="BF4" s="1122" t="s">
        <v>1296</v>
      </c>
      <c r="BH4" s="1070" t="s">
        <v>1297</v>
      </c>
      <c r="BJ4" s="1070" t="s">
        <v>1297</v>
      </c>
      <c r="BL4" s="1070" t="s">
        <v>1297</v>
      </c>
      <c r="BN4" s="1070" t="s">
        <v>1297</v>
      </c>
      <c r="BQ4" s="1434" t="s">
        <v>1298</v>
      </c>
      <c r="BR4" s="1161" t="s">
        <v>1299</v>
      </c>
      <c r="BS4" s="276"/>
      <c r="BT4" s="1434" t="s">
        <v>1300</v>
      </c>
      <c r="BU4" s="1161" t="s">
        <v>1301</v>
      </c>
      <c r="BV4" s="1072"/>
      <c r="BW4" s="1699" t="s">
        <v>1302</v>
      </c>
      <c r="BX4" s="1693" t="s">
        <v>1303</v>
      </c>
      <c r="BZ4" s="1434" t="s">
        <v>1304</v>
      </c>
      <c r="CA4" s="1161" t="s">
        <v>1305</v>
      </c>
    </row>
    <row customHeight="1" ht="11.25">
      <c r="A5" s="1076" t="s">
        <v>1306</v>
      </c>
      <c r="B5" s="1077">
        <v>2003</v>
      </c>
      <c r="C5" s="1077">
        <v>2025</v>
      </c>
      <c r="E5" s="1078" t="s">
        <v>1307</v>
      </c>
      <c r="F5" s="1078" t="s">
        <v>1308</v>
      </c>
      <c r="H5" s="1079" t="s">
        <v>1309</v>
      </c>
      <c r="I5" s="1078" t="s">
        <v>89</v>
      </c>
      <c r="K5" s="1080" t="s">
        <v>1310</v>
      </c>
      <c r="L5" s="1081">
        <f>_xlfn.IFERROR(MATCH(K5,OFFER_METHOD,0),0)</f>
        <v>0</v>
      </c>
      <c r="M5" s="1080">
        <v>4</v>
      </c>
      <c r="N5" s="1094" t="s">
        <v>1311</v>
      </c>
      <c r="O5" s="1078" t="s">
        <v>1312</v>
      </c>
      <c r="Q5" s="1083" t="s">
        <v>1313</v>
      </c>
      <c r="R5" s="145" t="s">
        <v>1314</v>
      </c>
      <c r="T5" s="1079" t="s">
        <v>1315</v>
      </c>
      <c r="U5" s="1081" t="s">
        <v>1316</v>
      </c>
      <c r="V5" s="1085">
        <v>4</v>
      </c>
      <c r="W5" s="1086"/>
      <c r="X5" s="1086" t="s">
        <v>167</v>
      </c>
      <c r="Y5" s="1077" t="s">
        <v>1317</v>
      </c>
      <c r="Z5" s="1093">
        <v>1</v>
      </c>
      <c r="AF5" s="1079" t="s">
        <v>1318</v>
      </c>
      <c r="AH5" s="1078" t="s">
        <v>1319</v>
      </c>
      <c r="AK5" s="1078" t="s">
        <v>1320</v>
      </c>
      <c r="AM5" s="1078" t="s">
        <v>1321</v>
      </c>
      <c r="AP5" s="1089" t="s">
        <v>167</v>
      </c>
      <c r="AQ5" s="1090" t="s">
        <v>167</v>
      </c>
      <c r="AU5" s="1122" t="s">
        <v>1322</v>
      </c>
      <c r="AW5" s="1122" t="s">
        <v>1323</v>
      </c>
      <c r="AX5" s="1122" t="s">
        <v>1323</v>
      </c>
      <c r="AZ5" s="1122" t="s">
        <v>1324</v>
      </c>
      <c r="BB5" s="1122" t="s">
        <v>1325</v>
      </c>
      <c r="BC5" s="1122" t="s">
        <v>1326</v>
      </c>
      <c r="BE5" s="1122">
        <v>2003</v>
      </c>
      <c r="BF5" s="1122" t="s">
        <v>1327</v>
      </c>
      <c r="BH5" s="1070" t="s">
        <v>1328</v>
      </c>
      <c r="BJ5" s="1070" t="s">
        <v>1328</v>
      </c>
      <c r="BL5" s="1070" t="s">
        <v>1328</v>
      </c>
      <c r="BN5" s="1070" t="s">
        <v>1329</v>
      </c>
      <c r="BQ5" s="1283">
        <v>4213775</v>
      </c>
      <c r="BR5" s="1070" t="s">
        <v>1222</v>
      </c>
      <c r="BS5" s="1431"/>
      <c r="BT5" s="1283">
        <v>64236871</v>
      </c>
      <c r="BU5" s="1070" t="s">
        <v>228</v>
      </c>
      <c r="BV5" s="1072"/>
      <c r="BW5" s="1697">
        <v>4213767</v>
      </c>
      <c r="BX5" s="1695" t="s">
        <v>1330</v>
      </c>
      <c r="BZ5" s="1283">
        <v>64237509</v>
      </c>
      <c r="CA5" s="1297" t="s">
        <v>1331</v>
      </c>
    </row>
    <row customHeight="1" ht="11.25">
      <c r="A6" s="1076" t="s">
        <v>1332</v>
      </c>
      <c r="B6" s="1077">
        <v>2004</v>
      </c>
      <c r="C6" s="1077">
        <v>2026</v>
      </c>
      <c r="E6" s="1078" t="s">
        <v>1333</v>
      </c>
      <c r="F6" s="1095"/>
      <c r="H6" s="1079" t="s">
        <v>1334</v>
      </c>
      <c r="I6" s="1078" t="s">
        <v>108</v>
      </c>
      <c r="J6" s="1069" t="s">
        <v>1335</v>
      </c>
      <c r="L6" s="1081">
        <f>SUM(kind_of_control_method_filter)</f>
        <v>0</v>
      </c>
      <c r="N6" s="1094" t="s">
        <v>1336</v>
      </c>
      <c r="O6" s="1078" t="s">
        <v>1337</v>
      </c>
      <c r="R6" s="145" t="s">
        <v>1217</v>
      </c>
      <c r="T6" s="1079" t="s">
        <v>1338</v>
      </c>
      <c r="U6" s="1081" t="s">
        <v>1318</v>
      </c>
      <c r="V6" s="1085">
        <v>5</v>
      </c>
      <c r="W6" s="1086"/>
      <c r="X6" s="1077" t="s">
        <v>173</v>
      </c>
      <c r="Y6" s="1077" t="s">
        <v>1339</v>
      </c>
      <c r="Z6" s="1093"/>
      <c r="AA6" s="1096"/>
      <c r="AH6" s="1078" t="s">
        <v>1340</v>
      </c>
      <c r="AK6" s="1078" t="s">
        <v>1341</v>
      </c>
      <c r="AM6" s="1078" t="s">
        <v>1342</v>
      </c>
      <c r="AP6" s="1089" t="s">
        <v>173</v>
      </c>
      <c r="AQ6" s="1090" t="s">
        <v>173</v>
      </c>
      <c r="AU6" s="1122" t="s">
        <v>1343</v>
      </c>
      <c r="AW6" s="1122" t="s">
        <v>1344</v>
      </c>
      <c r="AX6" s="1122" t="s">
        <v>1344</v>
      </c>
      <c r="BB6" s="1122" t="s">
        <v>1345</v>
      </c>
      <c r="BC6" s="1122" t="s">
        <v>1326</v>
      </c>
      <c r="BE6" s="1122">
        <v>2004</v>
      </c>
      <c r="BF6" s="1122" t="s">
        <v>1346</v>
      </c>
      <c r="BH6" s="1070" t="s">
        <v>1347</v>
      </c>
      <c r="BJ6" s="1070" t="s">
        <v>1348</v>
      </c>
      <c r="BL6" s="1070" t="s">
        <v>1348</v>
      </c>
      <c r="BN6" s="1070" t="s">
        <v>1349</v>
      </c>
      <c r="BQ6" s="1283">
        <v>4213784</v>
      </c>
      <c r="BR6" s="1297" t="s">
        <v>1257</v>
      </c>
      <c r="BS6" s="1432"/>
      <c r="BT6" s="1283">
        <v>64236872</v>
      </c>
      <c r="BU6" s="1070" t="s">
        <v>233</v>
      </c>
      <c r="BV6" s="1072"/>
      <c r="BW6" s="1697">
        <v>4213768</v>
      </c>
      <c r="BX6" s="1695" t="s">
        <v>253</v>
      </c>
      <c r="BZ6" s="1283">
        <v>64237510</v>
      </c>
      <c r="CA6" s="1070" t="s">
        <v>1350</v>
      </c>
    </row>
    <row customHeight="1" ht="11.25">
      <c r="A7" s="1076" t="s">
        <v>1351</v>
      </c>
      <c r="B7" s="1077">
        <v>2005</v>
      </c>
      <c r="E7" s="1078" t="s">
        <v>1352</v>
      </c>
      <c r="F7" s="1095"/>
      <c r="H7" s="1079" t="s">
        <v>1353</v>
      </c>
      <c r="I7" s="1078" t="s">
        <v>90</v>
      </c>
      <c r="J7" s="1078" t="s">
        <v>1354</v>
      </c>
      <c r="N7" s="1098" t="s">
        <v>1355</v>
      </c>
      <c r="O7" s="1078" t="s">
        <v>1356</v>
      </c>
      <c r="U7" s="1081" t="s">
        <v>19</v>
      </c>
      <c r="V7" s="372" t="s">
        <v>90</v>
      </c>
      <c r="W7" s="1086"/>
      <c r="X7" s="1077" t="s">
        <v>179</v>
      </c>
      <c r="Y7" s="1077" t="s">
        <v>1317</v>
      </c>
      <c r="Z7" s="1093"/>
      <c r="AA7" s="1096"/>
      <c r="AH7" s="1078" t="s">
        <v>1357</v>
      </c>
      <c r="AK7" s="1078" t="s">
        <v>1358</v>
      </c>
      <c r="AM7" s="1078" t="s">
        <v>1359</v>
      </c>
      <c r="AP7" s="1089" t="s">
        <v>179</v>
      </c>
      <c r="AQ7" s="1090" t="s">
        <v>179</v>
      </c>
      <c r="AU7" s="1122" t="s">
        <v>1360</v>
      </c>
      <c r="AW7" s="1122" t="s">
        <v>1361</v>
      </c>
      <c r="AX7" s="1122" t="s">
        <v>1361</v>
      </c>
      <c r="AZ7" s="1069" t="s">
        <v>1362</v>
      </c>
      <c r="BB7" s="1122" t="s">
        <v>1363</v>
      </c>
      <c r="BC7" s="1122" t="s">
        <v>1326</v>
      </c>
      <c r="BE7" s="1122">
        <v>2005</v>
      </c>
      <c r="BF7" s="1122" t="s">
        <v>1364</v>
      </c>
      <c r="BH7" s="1070" t="s">
        <v>1365</v>
      </c>
      <c r="BJ7" s="1070" t="s">
        <v>1347</v>
      </c>
      <c r="BL7" s="1070" t="s">
        <v>1347</v>
      </c>
      <c r="BN7" s="1070" t="s">
        <v>1366</v>
      </c>
      <c r="BQ7" s="1283">
        <v>4213781</v>
      </c>
      <c r="BR7" s="1070" t="s">
        <v>1250</v>
      </c>
      <c r="BS7" s="1431"/>
      <c r="BT7" s="1283">
        <v>64236873</v>
      </c>
      <c r="BU7" s="1070" t="s">
        <v>238</v>
      </c>
      <c r="BV7" s="1072"/>
      <c r="BW7" s="1697">
        <v>4213769</v>
      </c>
      <c r="BX7" s="1695" t="s">
        <v>1367</v>
      </c>
      <c r="BZ7" s="1283">
        <v>64237511</v>
      </c>
      <c r="CA7" s="1070" t="s">
        <v>268</v>
      </c>
    </row>
    <row customHeight="1" ht="11.25">
      <c r="A8" s="1076" t="s">
        <v>1368</v>
      </c>
      <c r="B8" s="1077">
        <v>2006</v>
      </c>
      <c r="E8" s="1078" t="s">
        <v>1369</v>
      </c>
      <c r="F8" s="1095"/>
      <c r="H8" s="1079" t="s">
        <v>1370</v>
      </c>
      <c r="I8" s="1078" t="s">
        <v>91</v>
      </c>
      <c r="J8" s="1078" t="s">
        <v>1371</v>
      </c>
      <c r="N8" s="1165" t="s">
        <v>1372</v>
      </c>
      <c r="O8" s="1078" t="s">
        <v>1373</v>
      </c>
      <c r="V8" s="372" t="s">
        <v>91</v>
      </c>
      <c r="W8" s="1086"/>
      <c r="X8" s="1077" t="s">
        <v>185</v>
      </c>
      <c r="Y8" s="1077" t="s">
        <v>1317</v>
      </c>
      <c r="Z8" s="1093"/>
      <c r="AA8" s="1096"/>
      <c r="AK8" s="1078" t="s">
        <v>1374</v>
      </c>
      <c r="AP8" s="1089" t="s">
        <v>185</v>
      </c>
      <c r="AQ8" s="1090" t="s">
        <v>185</v>
      </c>
      <c r="AU8" s="1122" t="s">
        <v>1375</v>
      </c>
      <c r="AW8" s="1122" t="s">
        <v>1376</v>
      </c>
      <c r="AX8" s="1122" t="s">
        <v>1376</v>
      </c>
      <c r="AZ8" s="1122" t="s">
        <v>1377</v>
      </c>
      <c r="BB8" s="1122" t="s">
        <v>1378</v>
      </c>
      <c r="BC8" s="1122" t="s">
        <v>1326</v>
      </c>
      <c r="BE8" s="1122">
        <v>2006</v>
      </c>
      <c r="BF8" s="1122" t="s">
        <v>1379</v>
      </c>
      <c r="BH8" s="1070" t="s">
        <v>1380</v>
      </c>
      <c r="BJ8" s="1070" t="s">
        <v>1381</v>
      </c>
      <c r="BL8" s="1070" t="s">
        <v>1381</v>
      </c>
      <c r="BN8" s="1070" t="s">
        <v>1382</v>
      </c>
      <c r="BQ8" s="1283">
        <v>4213776</v>
      </c>
      <c r="BR8" s="1070" t="s">
        <v>167</v>
      </c>
      <c r="BS8" s="1431"/>
      <c r="BT8" s="1283">
        <v>64236874</v>
      </c>
      <c r="BU8" s="1297" t="s">
        <v>1383</v>
      </c>
      <c r="BV8" s="1072"/>
      <c r="BW8" s="1697">
        <v>4213770</v>
      </c>
      <c r="BX8" s="1698" t="s">
        <v>1384</v>
      </c>
      <c r="BZ8" s="1283">
        <v>64237512</v>
      </c>
      <c r="CA8" s="1070" t="s">
        <v>263</v>
      </c>
    </row>
    <row customHeight="1" ht="11.25">
      <c r="A9" s="1076" t="s">
        <v>1385</v>
      </c>
      <c r="B9" s="1077">
        <v>2007</v>
      </c>
      <c r="E9" s="1078" t="s">
        <v>1386</v>
      </c>
      <c r="F9" s="1095"/>
      <c r="G9" s="1069" t="s">
        <v>1387</v>
      </c>
      <c r="H9" s="1069" t="s">
        <v>1388</v>
      </c>
      <c r="I9" s="1078" t="s">
        <v>109</v>
      </c>
      <c r="O9" s="1078" t="s">
        <v>1389</v>
      </c>
      <c r="V9" s="372" t="s">
        <v>109</v>
      </c>
      <c r="W9" s="1086"/>
      <c r="X9" s="1077" t="s">
        <v>191</v>
      </c>
      <c r="Y9" s="1077" t="s">
        <v>1223</v>
      </c>
      <c r="Z9" s="1093">
        <v>1</v>
      </c>
      <c r="AA9" s="1096"/>
      <c r="AK9" s="1078" t="s">
        <v>1390</v>
      </c>
      <c r="AP9" s="1089" t="s">
        <v>1391</v>
      </c>
      <c r="AQ9" s="1090" t="s">
        <v>1391</v>
      </c>
      <c r="AW9" s="1122" t="s">
        <v>1392</v>
      </c>
      <c r="AX9" s="1122" t="s">
        <v>1392</v>
      </c>
      <c r="AZ9" s="1122" t="s">
        <v>1393</v>
      </c>
      <c r="BB9" s="1122" t="s">
        <v>1394</v>
      </c>
      <c r="BC9" s="1122" t="s">
        <v>1326</v>
      </c>
      <c r="BE9" s="1122">
        <v>2007</v>
      </c>
      <c r="BF9" s="1122" t="s">
        <v>1395</v>
      </c>
      <c r="BH9" s="1070" t="s">
        <v>1396</v>
      </c>
      <c r="BJ9" s="1070" t="s">
        <v>1397</v>
      </c>
      <c r="BL9" s="1070" t="s">
        <v>1397</v>
      </c>
      <c r="BN9" s="1070" t="s">
        <v>1398</v>
      </c>
      <c r="BQ9" s="1283">
        <v>4213777</v>
      </c>
      <c r="BR9" s="1070" t="s">
        <v>173</v>
      </c>
      <c r="BS9" s="1431"/>
      <c r="BT9" s="1283">
        <v>64236875</v>
      </c>
      <c r="BU9" s="1070" t="s">
        <v>243</v>
      </c>
      <c r="BV9" s="1072"/>
      <c r="BW9" s="1692"/>
      <c r="BX9" s="1692"/>
    </row>
    <row customHeight="1" ht="11.25">
      <c r="A10" s="1076" t="s">
        <v>1399</v>
      </c>
      <c r="B10" s="1077">
        <v>2008</v>
      </c>
      <c r="E10" s="1078" t="s">
        <v>1400</v>
      </c>
      <c r="F10" s="1095"/>
      <c r="G10" s="1078" t="s">
        <v>1401</v>
      </c>
      <c r="H10" s="1078" t="s">
        <v>1402</v>
      </c>
      <c r="I10" s="1078" t="s">
        <v>149</v>
      </c>
      <c r="J10" s="1069" t="s">
        <v>1403</v>
      </c>
      <c r="K10" s="1069" t="s">
        <v>1404</v>
      </c>
      <c r="O10" s="1078" t="s">
        <v>1405</v>
      </c>
      <c r="V10" s="373" t="s">
        <v>149</v>
      </c>
      <c r="W10" s="1099"/>
      <c r="X10" s="1099" t="s">
        <v>1406</v>
      </c>
      <c r="Y10" s="1100" t="s">
        <v>1407</v>
      </c>
      <c r="Z10" s="1093"/>
      <c r="AP10" s="1089" t="s">
        <v>1406</v>
      </c>
      <c r="AQ10" s="1090" t="s">
        <v>1406</v>
      </c>
      <c r="AW10" s="1122" t="s">
        <v>1408</v>
      </c>
      <c r="AX10" s="1122" t="s">
        <v>1408</v>
      </c>
      <c r="AZ10" s="1122" t="s">
        <v>1409</v>
      </c>
      <c r="BB10" s="1122" t="s">
        <v>1410</v>
      </c>
      <c r="BC10" s="1122" t="s">
        <v>1326</v>
      </c>
      <c r="BE10" s="1122">
        <v>2008</v>
      </c>
      <c r="BF10" s="1122" t="s">
        <v>1411</v>
      </c>
      <c r="BH10" s="1070" t="s">
        <v>1412</v>
      </c>
      <c r="BJ10" s="1070" t="s">
        <v>1413</v>
      </c>
      <c r="BL10" s="1070" t="s">
        <v>1413</v>
      </c>
      <c r="BN10" s="1070" t="s">
        <v>1414</v>
      </c>
      <c r="BQ10" s="1283">
        <v>4213778</v>
      </c>
      <c r="BR10" s="1070" t="s">
        <v>179</v>
      </c>
      <c r="BS10" s="1431"/>
      <c r="BT10" s="1283">
        <v>64236876</v>
      </c>
      <c r="BU10" s="1070" t="s">
        <v>223</v>
      </c>
      <c r="BV10" s="1072"/>
      <c r="BW10" s="1692"/>
      <c r="BX10" s="1692"/>
    </row>
    <row customHeight="1" ht="11.25">
      <c r="A11" s="1076" t="s">
        <v>1415</v>
      </c>
      <c r="B11" s="1077">
        <v>2009</v>
      </c>
      <c r="E11" s="1078" t="s">
        <v>1416</v>
      </c>
      <c r="F11" s="1095"/>
      <c r="G11" s="1078" t="s">
        <v>1417</v>
      </c>
      <c r="H11" s="1078" t="s">
        <v>1418</v>
      </c>
      <c r="I11" s="1078" t="s">
        <v>150</v>
      </c>
      <c r="J11" s="1079" t="s">
        <v>1419</v>
      </c>
      <c r="K11" s="1101" t="s">
        <v>1420</v>
      </c>
      <c r="O11" s="1079" t="s">
        <v>1421</v>
      </c>
      <c r="V11" s="372" t="s">
        <v>150</v>
      </c>
      <c r="W11" s="277"/>
      <c r="X11" s="1086" t="s">
        <v>1391</v>
      </c>
      <c r="Y11" s="1077" t="s">
        <v>1422</v>
      </c>
      <c r="Z11" s="1093"/>
      <c r="AP11" s="1089" t="s">
        <v>191</v>
      </c>
      <c r="AQ11" s="1091" t="s">
        <v>191</v>
      </c>
      <c r="AW11" s="1122" t="s">
        <v>1423</v>
      </c>
      <c r="AX11" s="1122" t="s">
        <v>1423</v>
      </c>
      <c r="AZ11" s="1122" t="s">
        <v>1424</v>
      </c>
      <c r="BB11" s="1122" t="s">
        <v>1425</v>
      </c>
      <c r="BC11" s="1122" t="s">
        <v>1326</v>
      </c>
      <c r="BE11" s="1122">
        <v>2009</v>
      </c>
      <c r="BF11" s="1122" t="s">
        <v>1426</v>
      </c>
      <c r="BH11" s="1070" t="s">
        <v>1427</v>
      </c>
      <c r="BJ11" s="1070" t="s">
        <v>1396</v>
      </c>
      <c r="BL11" s="1070" t="s">
        <v>1396</v>
      </c>
      <c r="BN11" s="1070" t="s">
        <v>1428</v>
      </c>
      <c r="BQ11" s="1283">
        <v>4213780</v>
      </c>
      <c r="BR11" s="1070" t="s">
        <v>185</v>
      </c>
      <c r="BS11" s="1431"/>
      <c r="BW11" s="1692"/>
      <c r="BX11" s="1692"/>
    </row>
    <row customHeight="1" ht="11.25">
      <c r="A12" s="1076" t="s">
        <v>1429</v>
      </c>
      <c r="B12" s="1077">
        <v>2010</v>
      </c>
      <c r="E12" s="1078" t="s">
        <v>1430</v>
      </c>
      <c r="F12" s="1095"/>
      <c r="G12" s="1078" t="s">
        <v>1418</v>
      </c>
      <c r="I12" s="1078" t="s">
        <v>151</v>
      </c>
      <c r="J12" s="1079" t="s">
        <v>1431</v>
      </c>
      <c r="K12" s="1101" t="s">
        <v>1432</v>
      </c>
      <c r="O12" s="1079" t="s">
        <v>1217</v>
      </c>
      <c r="V12" s="372" t="s">
        <v>151</v>
      </c>
      <c r="W12" s="1091"/>
      <c r="X12" s="1086" t="s">
        <v>1433</v>
      </c>
      <c r="Y12" s="1077" t="s">
        <v>1223</v>
      </c>
      <c r="AP12" s="1089"/>
      <c r="AW12" s="1122" t="s">
        <v>150</v>
      </c>
      <c r="AX12" s="1122" t="s">
        <v>150</v>
      </c>
      <c r="AZ12" s="1122" t="s">
        <v>1434</v>
      </c>
      <c r="BB12" s="1122" t="s">
        <v>1435</v>
      </c>
      <c r="BC12" s="1122" t="s">
        <v>1326</v>
      </c>
      <c r="BE12" s="1122">
        <v>2010</v>
      </c>
      <c r="BF12" s="1122" t="s">
        <v>1436</v>
      </c>
      <c r="BH12" s="1070" t="s">
        <v>1437</v>
      </c>
      <c r="BJ12" s="1070" t="s">
        <v>1438</v>
      </c>
      <c r="BL12" s="1070" t="s">
        <v>1438</v>
      </c>
      <c r="BN12" s="1070" t="s">
        <v>1439</v>
      </c>
      <c r="BQ12" s="1283">
        <v>4213779</v>
      </c>
      <c r="BR12" s="1070" t="s">
        <v>1391</v>
      </c>
      <c r="BS12" s="1431"/>
      <c r="BT12" s="1072"/>
      <c r="BU12" s="1072"/>
      <c r="BV12" s="1072"/>
      <c r="BW12" s="1692"/>
      <c r="BX12" s="1692"/>
    </row>
    <row customHeight="1" ht="11.25">
      <c r="A13" s="1076" t="s">
        <v>1440</v>
      </c>
      <c r="B13" s="1077">
        <v>2011</v>
      </c>
      <c r="E13" s="1078" t="s">
        <v>1441</v>
      </c>
      <c r="F13" s="1095"/>
      <c r="I13" s="1078" t="s">
        <v>152</v>
      </c>
      <c r="K13" s="1101" t="s">
        <v>1390</v>
      </c>
      <c r="V13" s="372" t="s">
        <v>152</v>
      </c>
      <c r="W13" s="1091"/>
      <c r="X13" s="1091"/>
      <c r="Y13" s="1091"/>
      <c r="AW13" s="1122" t="s">
        <v>151</v>
      </c>
      <c r="AX13" s="1122" t="s">
        <v>151</v>
      </c>
      <c r="BB13" s="1122" t="s">
        <v>1442</v>
      </c>
      <c r="BC13" s="1122" t="s">
        <v>1443</v>
      </c>
      <c r="BE13" s="1122">
        <v>2011</v>
      </c>
      <c r="BF13" s="1122" t="s">
        <v>1444</v>
      </c>
      <c r="BH13" s="1070" t="s">
        <v>1445</v>
      </c>
      <c r="BJ13" s="1070" t="s">
        <v>1427</v>
      </c>
      <c r="BL13" s="1070" t="s">
        <v>1427</v>
      </c>
      <c r="BN13" s="1070" t="s">
        <v>1446</v>
      </c>
      <c r="BQ13" s="1283">
        <v>4213783</v>
      </c>
      <c r="BR13" s="1070" t="s">
        <v>1406</v>
      </c>
      <c r="BS13" s="1431"/>
      <c r="BT13" s="1072"/>
      <c r="BU13" s="1072"/>
      <c r="BV13" s="1072"/>
      <c r="BW13" s="1696"/>
      <c r="BX13" s="1692"/>
    </row>
    <row customHeight="1" ht="11.25">
      <c r="A14" s="1076" t="s">
        <v>1447</v>
      </c>
      <c r="B14" s="1077">
        <v>2012</v>
      </c>
      <c r="I14" s="1078" t="s">
        <v>153</v>
      </c>
      <c r="J14" s="1069" t="s">
        <v>1448</v>
      </c>
      <c r="N14" s="1069" t="s">
        <v>1449</v>
      </c>
      <c r="V14" s="1085">
        <v>13</v>
      </c>
      <c r="W14" s="1086"/>
      <c r="X14" s="1086" t="s">
        <v>1257</v>
      </c>
      <c r="Y14" s="1077" t="s">
        <v>1223</v>
      </c>
      <c r="AW14" s="1122" t="s">
        <v>152</v>
      </c>
      <c r="AX14" s="1122" t="s">
        <v>152</v>
      </c>
      <c r="AZ14" s="1069" t="s">
        <v>1450</v>
      </c>
      <c r="BB14" s="1122" t="s">
        <v>1451</v>
      </c>
      <c r="BC14" s="1122" t="s">
        <v>1443</v>
      </c>
      <c r="BE14" s="1122">
        <v>2012</v>
      </c>
      <c r="BH14" s="1070" t="s">
        <v>1366</v>
      </c>
      <c r="BJ14" s="1219" t="s">
        <v>1452</v>
      </c>
      <c r="BL14" s="1219" t="s">
        <v>1452</v>
      </c>
      <c r="BN14" s="1070" t="s">
        <v>1453</v>
      </c>
      <c r="BQ14" s="1283">
        <v>4213782</v>
      </c>
      <c r="BR14" s="1070" t="s">
        <v>191</v>
      </c>
      <c r="BS14" s="1431"/>
      <c r="BT14" s="1072"/>
      <c r="BU14" s="1072"/>
      <c r="BV14" s="1072"/>
      <c r="BW14" s="1696"/>
      <c r="BX14" s="1692"/>
    </row>
    <row customHeight="1" ht="19.5">
      <c r="A15" s="1076" t="s">
        <v>1454</v>
      </c>
      <c r="B15" s="1077">
        <v>2013</v>
      </c>
      <c r="E15" s="1700" t="s">
        <v>1455</v>
      </c>
      <c r="G15" s="1069" t="s">
        <v>1456</v>
      </c>
      <c r="H15" s="1069" t="s">
        <v>1457</v>
      </c>
      <c r="I15" s="1080" t="s">
        <v>154</v>
      </c>
      <c r="J15" s="1091" t="s">
        <v>582</v>
      </c>
      <c r="N15" s="1160" t="s">
        <v>1458</v>
      </c>
      <c r="X15" s="1089"/>
      <c r="AW15" s="1122" t="s">
        <v>153</v>
      </c>
      <c r="AX15" s="1122" t="s">
        <v>153</v>
      </c>
      <c r="AZ15" s="1122" t="s">
        <v>1377</v>
      </c>
      <c r="BB15" s="1122" t="s">
        <v>1459</v>
      </c>
      <c r="BC15" s="1122" t="s">
        <v>1443</v>
      </c>
      <c r="BE15" s="1122">
        <v>2013</v>
      </c>
      <c r="BH15" s="1070" t="s">
        <v>1382</v>
      </c>
      <c r="BJ15" s="1219" t="s">
        <v>1460</v>
      </c>
      <c r="BL15" s="1219" t="s">
        <v>1460</v>
      </c>
      <c r="BN15" s="1070" t="s">
        <v>1461</v>
      </c>
      <c r="BR15" s="1072"/>
      <c r="BS15" s="1433"/>
      <c r="BT15" s="1072"/>
      <c r="BU15" s="1072"/>
      <c r="BV15" s="1072"/>
      <c r="BW15" s="1696"/>
      <c r="BX15" s="1692"/>
    </row>
    <row customHeight="1" ht="21">
      <c r="A16" s="1872" t="s">
        <v>1462</v>
      </c>
      <c r="B16" s="1077">
        <v>2014</v>
      </c>
      <c r="E16" s="1701" t="s">
        <v>1463</v>
      </c>
      <c r="G16" s="1078" t="s">
        <v>1464</v>
      </c>
      <c r="H16" s="1078" t="s">
        <v>1465</v>
      </c>
      <c r="I16" s="1080" t="s">
        <v>1466</v>
      </c>
      <c r="J16" s="1091" t="s">
        <v>555</v>
      </c>
      <c r="N16" s="1160" t="s">
        <v>1467</v>
      </c>
      <c r="AW16" s="1122" t="s">
        <v>154</v>
      </c>
      <c r="AX16" s="1122" t="s">
        <v>154</v>
      </c>
      <c r="AZ16" s="1122" t="s">
        <v>1393</v>
      </c>
      <c r="BB16" s="1122" t="s">
        <v>1468</v>
      </c>
      <c r="BC16" s="1122" t="s">
        <v>1443</v>
      </c>
      <c r="BE16" s="1122">
        <v>2014</v>
      </c>
      <c r="BH16" s="1070" t="s">
        <v>1398</v>
      </c>
      <c r="BJ16" s="1219" t="s">
        <v>1469</v>
      </c>
      <c r="BL16" s="1219" t="s">
        <v>1469</v>
      </c>
      <c r="BN16" s="1070" t="s">
        <v>1470</v>
      </c>
      <c r="BR16" s="1072"/>
      <c r="BS16" s="1433"/>
      <c r="BT16" s="1072"/>
      <c r="BU16" s="1072"/>
      <c r="BV16" s="1072"/>
      <c r="BW16" s="1696"/>
      <c r="BX16" s="1692"/>
    </row>
    <row customHeight="1" ht="21">
      <c r="A17" s="1076" t="s">
        <v>1471</v>
      </c>
      <c r="B17" s="1077">
        <v>2015</v>
      </c>
      <c r="G17" s="1078" t="s">
        <v>1418</v>
      </c>
      <c r="H17" s="1078" t="s">
        <v>1418</v>
      </c>
      <c r="I17" s="1078" t="s">
        <v>1472</v>
      </c>
      <c r="N17" s="1160" t="s">
        <v>1473</v>
      </c>
      <c r="X17" s="1089"/>
      <c r="AW17" s="1122" t="s">
        <v>1466</v>
      </c>
      <c r="AX17" s="1122" t="s">
        <v>1466</v>
      </c>
      <c r="AZ17" s="1122" t="s">
        <v>1474</v>
      </c>
      <c r="BB17" s="1122" t="s">
        <v>1475</v>
      </c>
      <c r="BC17" s="1122" t="s">
        <v>1326</v>
      </c>
      <c r="BE17" s="1122">
        <v>2015</v>
      </c>
      <c r="BH17" s="1070" t="s">
        <v>1414</v>
      </c>
      <c r="BJ17" s="1219" t="s">
        <v>1476</v>
      </c>
      <c r="BL17" s="1219" t="s">
        <v>1476</v>
      </c>
      <c r="BN17" s="1070" t="s">
        <v>1477</v>
      </c>
      <c r="BR17" s="1069" t="s">
        <v>1268</v>
      </c>
      <c r="BS17" s="1430"/>
      <c r="BU17" s="1069" t="s">
        <v>1478</v>
      </c>
      <c r="BV17" s="1072"/>
      <c r="BW17" s="1692"/>
      <c r="BX17" s="1694" t="s">
        <v>1479</v>
      </c>
      <c r="CA17" s="1069" t="s">
        <v>1480</v>
      </c>
      <c r="CD17" s="1069" t="s">
        <v>1481</v>
      </c>
    </row>
    <row customHeight="1" ht="21">
      <c r="A18" s="1076" t="s">
        <v>1482</v>
      </c>
      <c r="B18" s="1077">
        <v>2016</v>
      </c>
      <c r="E18" s="2007" t="s">
        <v>1483</v>
      </c>
      <c r="I18" s="1078" t="s">
        <v>1484</v>
      </c>
      <c r="N18" s="1160" t="s">
        <v>1485</v>
      </c>
      <c r="X18" s="1089"/>
      <c r="AW18" s="1122" t="s">
        <v>1472</v>
      </c>
      <c r="AX18" s="1122" t="s">
        <v>1472</v>
      </c>
      <c r="BB18" s="1122" t="s">
        <v>1486</v>
      </c>
      <c r="BC18" s="1122" t="s">
        <v>1326</v>
      </c>
      <c r="BE18" s="1122">
        <v>2016</v>
      </c>
      <c r="BH18" s="1070" t="s">
        <v>1428</v>
      </c>
      <c r="BJ18" s="1219" t="s">
        <v>1487</v>
      </c>
      <c r="BL18" s="1219" t="s">
        <v>1487</v>
      </c>
      <c r="BN18" s="1070" t="s">
        <v>1488</v>
      </c>
      <c r="BQ18" s="1434" t="s">
        <v>1298</v>
      </c>
      <c r="BR18" s="1161" t="s">
        <v>1299</v>
      </c>
      <c r="BS18" s="276"/>
      <c r="BT18" s="1434" t="s">
        <v>1489</v>
      </c>
      <c r="BU18" s="1161" t="s">
        <v>1490</v>
      </c>
      <c r="BV18" s="1072"/>
      <c r="BW18" s="1699" t="s">
        <v>1491</v>
      </c>
      <c r="BX18" s="1693" t="s">
        <v>1492</v>
      </c>
      <c r="BZ18" s="1434" t="s">
        <v>1493</v>
      </c>
      <c r="CA18" s="1161" t="s">
        <v>1494</v>
      </c>
      <c r="CC18" s="1434" t="s">
        <v>1495</v>
      </c>
      <c r="CD18" s="1161" t="s">
        <v>1496</v>
      </c>
    </row>
    <row customHeight="1" ht="21">
      <c r="A19" s="1872" t="s">
        <v>1497</v>
      </c>
      <c r="B19" s="1077">
        <v>2017</v>
      </c>
      <c r="E19" s="1076" t="s">
        <v>166</v>
      </c>
      <c r="I19" s="1078" t="s">
        <v>1498</v>
      </c>
      <c r="N19" s="1160" t="s">
        <v>1499</v>
      </c>
      <c r="X19" s="1089"/>
      <c r="AW19" s="1122" t="s">
        <v>1484</v>
      </c>
      <c r="AX19" s="1122" t="s">
        <v>1484</v>
      </c>
      <c r="AZ19" s="1069" t="s">
        <v>1500</v>
      </c>
      <c r="BB19" s="1122" t="s">
        <v>1501</v>
      </c>
      <c r="BC19" s="1122" t="s">
        <v>1326</v>
      </c>
      <c r="BE19" s="1122">
        <v>2017</v>
      </c>
      <c r="BH19" s="1070" t="s">
        <v>1502</v>
      </c>
      <c r="BJ19" s="1219" t="s">
        <v>1503</v>
      </c>
      <c r="BL19" s="1219" t="s">
        <v>1503</v>
      </c>
      <c r="BQ19" s="1283">
        <v>4190064</v>
      </c>
      <c r="BR19" s="1070" t="s">
        <v>1504</v>
      </c>
      <c r="BS19" s="1431"/>
      <c r="BT19" s="1283">
        <v>4189671</v>
      </c>
      <c r="BU19" s="1070" t="s">
        <v>1505</v>
      </c>
      <c r="BV19" s="1072"/>
      <c r="BW19" s="1697">
        <v>4189706</v>
      </c>
      <c r="BX19" s="1695" t="s">
        <v>1506</v>
      </c>
      <c r="BZ19" s="1283">
        <v>4189714</v>
      </c>
      <c r="CA19" s="1070" t="s">
        <v>1507</v>
      </c>
      <c r="CC19" s="1283">
        <v>4189708</v>
      </c>
      <c r="CD19" s="1070" t="s">
        <v>1508</v>
      </c>
    </row>
    <row customHeight="1" ht="21">
      <c r="A20" s="1076" t="s">
        <v>1509</v>
      </c>
      <c r="B20" s="1077">
        <v>2018</v>
      </c>
      <c r="E20" s="1076" t="s">
        <v>1257</v>
      </c>
      <c r="I20" s="1078" t="s">
        <v>1510</v>
      </c>
      <c r="N20" s="1160" t="s">
        <v>1511</v>
      </c>
      <c r="AW20" s="1122" t="s">
        <v>1498</v>
      </c>
      <c r="AX20" s="1122" t="s">
        <v>1498</v>
      </c>
      <c r="AZ20" s="1122" t="s">
        <v>1512</v>
      </c>
      <c r="BB20" s="1122" t="s">
        <v>1513</v>
      </c>
      <c r="BC20" s="1122" t="s">
        <v>1443</v>
      </c>
      <c r="BE20" s="1122">
        <v>2018</v>
      </c>
      <c r="BH20" s="1070" t="s">
        <v>1439</v>
      </c>
      <c r="BJ20" s="1070" t="s">
        <v>1366</v>
      </c>
      <c r="BL20" s="1070" t="s">
        <v>1366</v>
      </c>
      <c r="BQ20" s="1283">
        <v>4190065</v>
      </c>
      <c r="BR20" s="1070" t="s">
        <v>1514</v>
      </c>
      <c r="BS20" s="1431"/>
      <c r="BT20" s="1283">
        <v>4189672</v>
      </c>
      <c r="BU20" s="1070" t="s">
        <v>1515</v>
      </c>
      <c r="BV20" s="1072"/>
      <c r="BW20" s="1697">
        <v>4189705</v>
      </c>
      <c r="BX20" s="1695" t="s">
        <v>1516</v>
      </c>
      <c r="BZ20" s="1283">
        <v>4189713</v>
      </c>
      <c r="CA20" s="1070" t="s">
        <v>1516</v>
      </c>
      <c r="CC20" s="1283">
        <v>4189709</v>
      </c>
      <c r="CD20" s="1070" t="s">
        <v>1517</v>
      </c>
    </row>
    <row customHeight="1" ht="21">
      <c r="A21" s="1076" t="s">
        <v>1518</v>
      </c>
      <c r="B21" s="1077">
        <v>2019</v>
      </c>
      <c r="I21" s="1078" t="s">
        <v>1519</v>
      </c>
      <c r="N21" s="1160" t="s">
        <v>1520</v>
      </c>
      <c r="AW21" s="1122" t="s">
        <v>1510</v>
      </c>
      <c r="AX21" s="1122" t="s">
        <v>1510</v>
      </c>
      <c r="AZ21" s="1122" t="s">
        <v>1521</v>
      </c>
      <c r="BB21" s="1122" t="s">
        <v>1522</v>
      </c>
      <c r="BC21" s="1122" t="s">
        <v>1326</v>
      </c>
      <c r="BE21" s="1122">
        <v>2019</v>
      </c>
      <c r="BH21" s="1070" t="s">
        <v>1446</v>
      </c>
      <c r="BJ21" s="1070" t="s">
        <v>1382</v>
      </c>
      <c r="BL21" s="1070" t="s">
        <v>1382</v>
      </c>
      <c r="BQ21" s="1283">
        <v>4190066</v>
      </c>
      <c r="BR21" s="1070" t="s">
        <v>1523</v>
      </c>
      <c r="BS21" s="1431"/>
      <c r="BT21" s="1283">
        <v>4189673</v>
      </c>
      <c r="BU21" s="1070" t="s">
        <v>1524</v>
      </c>
      <c r="BV21" s="1072"/>
      <c r="BW21" s="1697">
        <v>4189707</v>
      </c>
      <c r="BX21" s="1695" t="s">
        <v>1525</v>
      </c>
      <c r="BZ21" s="1283">
        <v>4189712</v>
      </c>
      <c r="CA21" s="1070" t="s">
        <v>1526</v>
      </c>
      <c r="CC21" s="1283">
        <v>4189710</v>
      </c>
      <c r="CD21" s="1070" t="s">
        <v>1527</v>
      </c>
    </row>
    <row customHeight="1" ht="21">
      <c r="A22" s="1076" t="s">
        <v>1528</v>
      </c>
      <c r="B22" s="1077">
        <v>2020</v>
      </c>
      <c r="N22" s="1160" t="s">
        <v>1529</v>
      </c>
      <c r="AW22" s="1122" t="s">
        <v>1519</v>
      </c>
      <c r="AX22" s="1122" t="s">
        <v>1519</v>
      </c>
      <c r="AZ22" s="1122" t="s">
        <v>1530</v>
      </c>
      <c r="BB22" s="1122" t="s">
        <v>1531</v>
      </c>
      <c r="BC22" s="1122" t="s">
        <v>1326</v>
      </c>
      <c r="BE22" s="1122">
        <v>2020</v>
      </c>
      <c r="BH22" s="1070" t="s">
        <v>1453</v>
      </c>
      <c r="BJ22" s="1070" t="s">
        <v>1398</v>
      </c>
      <c r="BL22" s="1070" t="s">
        <v>1398</v>
      </c>
      <c r="BQ22" s="1283">
        <v>4190067</v>
      </c>
      <c r="BR22" s="1070" t="s">
        <v>1532</v>
      </c>
      <c r="BS22" s="1431"/>
      <c r="BT22" s="1283">
        <v>4189674</v>
      </c>
      <c r="BU22" s="1070" t="s">
        <v>1533</v>
      </c>
      <c r="BV22" s="1072"/>
      <c r="BW22" s="1072"/>
      <c r="CC22" s="1283">
        <v>4189711</v>
      </c>
      <c r="CD22" s="1070" t="s">
        <v>292</v>
      </c>
    </row>
    <row customHeight="1" ht="21">
      <c r="A23" s="1076" t="s">
        <v>1534</v>
      </c>
      <c r="B23" s="1077">
        <v>2021</v>
      </c>
      <c r="AW23" s="1122" t="s">
        <v>1535</v>
      </c>
      <c r="AX23" s="1122" t="s">
        <v>1535</v>
      </c>
      <c r="AZ23" s="1122" t="s">
        <v>1536</v>
      </c>
      <c r="BB23" s="1122" t="s">
        <v>1537</v>
      </c>
      <c r="BC23" s="1122" t="s">
        <v>1234</v>
      </c>
      <c r="BE23" s="1122">
        <v>2021</v>
      </c>
      <c r="BH23" s="1070" t="s">
        <v>1461</v>
      </c>
      <c r="BJ23" s="1070" t="s">
        <v>1414</v>
      </c>
      <c r="BL23" s="1070" t="s">
        <v>1414</v>
      </c>
      <c r="BQ23" s="1283">
        <v>4190068</v>
      </c>
      <c r="BR23" s="1070" t="s">
        <v>1538</v>
      </c>
      <c r="BS23" s="1431"/>
      <c r="BT23" s="1283">
        <v>4189675</v>
      </c>
      <c r="BU23" s="1070" t="s">
        <v>1539</v>
      </c>
      <c r="BV23" s="1072"/>
      <c r="BW23" s="1072"/>
      <c r="CC23" s="1283">
        <v>5110778</v>
      </c>
      <c r="CD23" s="1070" t="s">
        <v>1540</v>
      </c>
    </row>
    <row customHeight="1" ht="21">
      <c r="A24" s="1076" t="s">
        <v>1541</v>
      </c>
      <c r="B24" s="1077">
        <v>2022</v>
      </c>
      <c r="AW24" s="1122" t="s">
        <v>1542</v>
      </c>
      <c r="AX24" s="1122" t="s">
        <v>1542</v>
      </c>
      <c r="AZ24" s="1122" t="s">
        <v>1543</v>
      </c>
      <c r="BB24" s="1122" t="s">
        <v>1544</v>
      </c>
      <c r="BC24" s="1122" t="s">
        <v>1545</v>
      </c>
      <c r="BE24" s="1122">
        <v>2022</v>
      </c>
      <c r="BH24" s="1070" t="s">
        <v>1470</v>
      </c>
      <c r="BJ24" s="1070" t="s">
        <v>1428</v>
      </c>
      <c r="BL24" s="1070" t="s">
        <v>1428</v>
      </c>
      <c r="BQ24" s="1283">
        <v>4190069</v>
      </c>
      <c r="BR24" s="1070" t="s">
        <v>1546</v>
      </c>
      <c r="BS24" s="1431"/>
      <c r="BT24" s="1283">
        <v>4189676</v>
      </c>
      <c r="BU24" s="1070" t="s">
        <v>1547</v>
      </c>
      <c r="BV24" s="1072"/>
      <c r="BW24" s="1072"/>
      <c r="CC24" s="1283">
        <v>25575374</v>
      </c>
      <c r="CD24" s="1070" t="s">
        <v>1548</v>
      </c>
    </row>
    <row customHeight="1" ht="11.25">
      <c r="A25" s="1076" t="s">
        <v>1549</v>
      </c>
      <c r="B25" s="1077">
        <v>2023</v>
      </c>
      <c r="AW25" s="1122" t="s">
        <v>1550</v>
      </c>
      <c r="AX25" s="1122" t="s">
        <v>1550</v>
      </c>
      <c r="AZ25" s="1122" t="s">
        <v>1551</v>
      </c>
      <c r="BB25" s="1122" t="s">
        <v>1552</v>
      </c>
      <c r="BC25" s="1122" t="s">
        <v>1545</v>
      </c>
      <c r="BE25" s="1122">
        <v>2023</v>
      </c>
      <c r="BH25" s="1070" t="s">
        <v>1477</v>
      </c>
      <c r="BJ25" s="1070" t="s">
        <v>1502</v>
      </c>
      <c r="BL25" s="1070" t="s">
        <v>1502</v>
      </c>
      <c r="BQ25" s="1283">
        <v>4190070</v>
      </c>
      <c r="BR25" s="1070" t="s">
        <v>1553</v>
      </c>
      <c r="BS25" s="1431"/>
      <c r="BT25" s="1283">
        <v>4189677</v>
      </c>
      <c r="BU25" s="1070" t="s">
        <v>1554</v>
      </c>
      <c r="BV25" s="1072"/>
      <c r="BW25" s="1072"/>
    </row>
    <row customHeight="1" ht="11.25">
      <c r="A26" s="1076" t="s">
        <v>1555</v>
      </c>
      <c r="B26" s="1077">
        <v>2024</v>
      </c>
      <c r="J26" s="1733" t="s">
        <v>1556</v>
      </c>
      <c r="AX26" s="1122" t="s">
        <v>1557</v>
      </c>
      <c r="AZ26" s="1122" t="s">
        <v>1421</v>
      </c>
      <c r="BB26" s="1122" t="s">
        <v>1558</v>
      </c>
      <c r="BC26" s="1122" t="s">
        <v>1545</v>
      </c>
      <c r="BE26" s="1122">
        <v>2024</v>
      </c>
      <c r="BH26" s="1070" t="s">
        <v>1488</v>
      </c>
      <c r="BJ26" s="1070" t="s">
        <v>1439</v>
      </c>
      <c r="BL26" s="1070" t="s">
        <v>1439</v>
      </c>
      <c r="BQ26" s="1283">
        <v>4190071</v>
      </c>
      <c r="BR26" s="1070" t="s">
        <v>1559</v>
      </c>
      <c r="BS26" s="1431"/>
      <c r="BV26" s="1072"/>
      <c r="BW26" s="1072"/>
    </row>
    <row customHeight="1" ht="11.25">
      <c r="A27" s="1076" t="s">
        <v>1560</v>
      </c>
      <c r="B27" s="1077">
        <v>2025</v>
      </c>
      <c r="J27" s="178" t="s">
        <v>119</v>
      </c>
      <c r="AX27" s="1122" t="s">
        <v>1561</v>
      </c>
      <c r="BB27" s="1122" t="s">
        <v>1562</v>
      </c>
      <c r="BC27" s="1122" t="s">
        <v>1545</v>
      </c>
      <c r="BE27" s="1122">
        <v>2025</v>
      </c>
      <c r="BH27" s="1072" t="s">
        <v>22</v>
      </c>
      <c r="BJ27" s="1070" t="s">
        <v>1446</v>
      </c>
      <c r="BL27" s="1070" t="s">
        <v>1446</v>
      </c>
      <c r="BN27" s="1072" t="s">
        <v>22</v>
      </c>
      <c r="BQ27" s="1283">
        <v>4190072</v>
      </c>
      <c r="BR27" s="1070" t="s">
        <v>1563</v>
      </c>
      <c r="BS27" s="1431"/>
      <c r="BV27" s="1072"/>
      <c r="BW27" s="1072"/>
    </row>
    <row customHeight="1" ht="11.25">
      <c r="A28" s="1076" t="s">
        <v>1564</v>
      </c>
      <c r="D28" s="1103"/>
      <c r="E28" s="1104"/>
      <c r="F28" s="1104"/>
      <c r="H28" s="1105" t="s">
        <v>1565</v>
      </c>
      <c r="AX28" s="1122" t="s">
        <v>1566</v>
      </c>
      <c r="AZ28" s="1069" t="s">
        <v>1567</v>
      </c>
      <c r="BB28" s="1122" t="s">
        <v>1568</v>
      </c>
      <c r="BC28" s="1122" t="s">
        <v>1569</v>
      </c>
      <c r="BE28" s="1122">
        <v>2026</v>
      </c>
      <c r="BH28" s="1072" t="s">
        <v>22</v>
      </c>
      <c r="BJ28" s="1070" t="s">
        <v>1453</v>
      </c>
      <c r="BL28" s="1070" t="s">
        <v>1453</v>
      </c>
      <c r="BN28" s="1072" t="s">
        <v>22</v>
      </c>
      <c r="BQ28" s="1283">
        <v>4190073</v>
      </c>
      <c r="BR28" s="1070" t="s">
        <v>1570</v>
      </c>
      <c r="BS28" s="1431"/>
      <c r="BV28" s="1072"/>
      <c r="BW28" s="1072"/>
    </row>
    <row customHeight="1" ht="11.25">
      <c r="A29" s="1076" t="s">
        <v>1571</v>
      </c>
      <c r="D29" s="1106" t="s">
        <v>1572</v>
      </c>
      <c r="E29" s="1107" t="str">
        <f>IF(TEMPLATE_GROUP="","",INDEX(StartDateList,MATCH(TEMPLATE_GROUP,CodeTemplateList,0),1))</f>
        <v>01.01.2026</v>
      </c>
      <c r="F29" s="1107" t="str">
        <f>IF(TEMPLATE_GROUP="","",INDEX(EndDateList,MATCH(TEMPLATE_GROUP,CodeTemplateList,0),1))</f>
        <v>31.12.2026</v>
      </c>
      <c r="H29" s="1108" t="s">
        <v>1573</v>
      </c>
      <c r="AX29" s="1122" t="s">
        <v>1574</v>
      </c>
      <c r="AZ29" s="1122" t="s">
        <v>1218</v>
      </c>
      <c r="BB29" s="1122" t="s">
        <v>1421</v>
      </c>
      <c r="BC29" s="1093"/>
      <c r="BE29" s="1122">
        <v>2027</v>
      </c>
      <c r="BJ29" s="1070" t="s">
        <v>1461</v>
      </c>
      <c r="BL29" s="1070" t="s">
        <v>1461</v>
      </c>
    </row>
    <row customHeight="1" ht="11.25">
      <c r="A30" s="1076" t="s">
        <v>1575</v>
      </c>
      <c r="D30" s="1109"/>
      <c r="E30" s="1110"/>
      <c r="F30" s="1110"/>
      <c r="AX30" s="1122" t="s">
        <v>1576</v>
      </c>
      <c r="AZ30" s="1122" t="s">
        <v>1246</v>
      </c>
      <c r="BE30" s="1122">
        <v>2028</v>
      </c>
      <c r="BJ30" s="1070" t="s">
        <v>1577</v>
      </c>
      <c r="BL30" s="1070" t="s">
        <v>1577</v>
      </c>
    </row>
    <row customHeight="1" ht="12.75">
      <c r="A31" s="1076" t="s">
        <v>1578</v>
      </c>
      <c r="D31" s="1103"/>
      <c r="E31" s="1104"/>
      <c r="F31" s="1104"/>
      <c r="H31" s="1111"/>
      <c r="AX31" s="1122" t="s">
        <v>1579</v>
      </c>
      <c r="AZ31" s="1122" t="s">
        <v>1580</v>
      </c>
      <c r="BE31" s="1122">
        <v>2029</v>
      </c>
      <c r="BJ31" s="1070" t="s">
        <v>1581</v>
      </c>
      <c r="BL31" s="1070" t="s">
        <v>1581</v>
      </c>
    </row>
    <row customHeight="1" ht="11.25">
      <c r="A32" s="1076" t="s">
        <v>1582</v>
      </c>
      <c r="D32" s="1106" t="s">
        <v>1583</v>
      </c>
      <c r="E32" s="1107" t="str">
        <f>IF(TEMPLATE_GROUP="","",INDEX(StartDateList,MATCH(TEMPLATE_GROUP,CodeTemplateList,0),1))</f>
        <v>01.01.2026</v>
      </c>
      <c r="F32" s="1107" t="str">
        <f>IF(TEMPLATE_GROUP="","",INDEX(EndDateList,MATCH(TEMPLATE_GROUP,CodeTemplateList,0),1))</f>
        <v>31.12.2026</v>
      </c>
      <c r="H32" s="1112" t="s">
        <v>1584</v>
      </c>
      <c r="O32" s="1076" t="s">
        <v>1216</v>
      </c>
      <c r="AX32" s="1122" t="s">
        <v>1585</v>
      </c>
      <c r="AZ32" s="1122" t="s">
        <v>1314</v>
      </c>
      <c r="BE32" s="1122">
        <v>2030</v>
      </c>
      <c r="BJ32" s="1070" t="s">
        <v>1470</v>
      </c>
      <c r="BL32" s="1070" t="s">
        <v>1470</v>
      </c>
    </row>
    <row customHeight="1" ht="11.25">
      <c r="A33" s="1076" t="s">
        <v>1586</v>
      </c>
      <c r="O33" s="1076" t="s">
        <v>1243</v>
      </c>
      <c r="AX33" s="1122" t="s">
        <v>1587</v>
      </c>
      <c r="AZ33" s="1122" t="s">
        <v>1217</v>
      </c>
      <c r="BE33" s="1122">
        <v>2031</v>
      </c>
      <c r="BJ33" s="1070" t="s">
        <v>1477</v>
      </c>
      <c r="BL33" s="1070" t="s">
        <v>1477</v>
      </c>
    </row>
    <row customHeight="1" ht="11.25">
      <c r="A34" s="1076" t="s">
        <v>1588</v>
      </c>
      <c r="O34" s="1076" t="s">
        <v>1279</v>
      </c>
      <c r="AX34" s="1122" t="s">
        <v>1589</v>
      </c>
      <c r="BE34" s="1122">
        <v>2032</v>
      </c>
      <c r="BJ34" s="1070" t="s">
        <v>1488</v>
      </c>
      <c r="BL34" s="1070" t="s">
        <v>1488</v>
      </c>
    </row>
    <row customHeight="1" ht="11.25">
      <c r="A35" s="1076" t="s">
        <v>1590</v>
      </c>
      <c r="O35" s="1076" t="s">
        <v>1312</v>
      </c>
      <c r="AX35" s="1122" t="s">
        <v>1591</v>
      </c>
      <c r="AZ35" s="1069" t="s">
        <v>1592</v>
      </c>
      <c r="BE35" s="1122">
        <v>2033</v>
      </c>
      <c r="BL35" s="1070" t="s">
        <v>1593</v>
      </c>
    </row>
    <row customHeight="1" ht="11.25">
      <c r="A36" s="1872" t="s">
        <v>1594</v>
      </c>
      <c r="D36" s="1113" t="s">
        <v>1595</v>
      </c>
      <c r="E36" s="1114" t="s">
        <v>853</v>
      </c>
      <c r="F36" s="1115" t="str">
        <f>INDEX(E37:E41,MATCH(TEMPLATE_SPHERE,F37:F41,0))</f>
        <v>холодного водоснабжения</v>
      </c>
      <c r="G36" s="1115" t="str">
        <f>INDEX(G37:G41,MATCH(TEMPLATE_SPHERE,F37:F41,0))</f>
        <v>холодное водоснабжение</v>
      </c>
      <c r="O36" s="1076" t="s">
        <v>1337</v>
      </c>
      <c r="AX36" s="1122" t="s">
        <v>1596</v>
      </c>
      <c r="AZ36" s="1122" t="s">
        <v>1217</v>
      </c>
      <c r="BE36" s="1122">
        <v>2034</v>
      </c>
      <c r="BL36" s="1070" t="s">
        <v>1597</v>
      </c>
    </row>
    <row customHeight="1" ht="11.25">
      <c r="A37" s="1076" t="s">
        <v>1598</v>
      </c>
      <c r="E37" s="409" t="s">
        <v>1599</v>
      </c>
      <c r="F37" s="1116" t="s">
        <v>807</v>
      </c>
      <c r="G37" s="409" t="s">
        <v>1600</v>
      </c>
      <c r="O37" s="1076" t="s">
        <v>1356</v>
      </c>
      <c r="AX37" s="1122" t="s">
        <v>1601</v>
      </c>
      <c r="AZ37" s="1122" t="s">
        <v>1245</v>
      </c>
      <c r="BE37" s="1122">
        <v>2035</v>
      </c>
    </row>
    <row customHeight="1" ht="11.25">
      <c r="A38" s="1076" t="s">
        <v>1602</v>
      </c>
      <c r="E38" s="409" t="s">
        <v>1603</v>
      </c>
      <c r="F38" s="1117" t="s">
        <v>853</v>
      </c>
      <c r="G38" s="409" t="s">
        <v>1604</v>
      </c>
      <c r="O38" s="1076" t="s">
        <v>1373</v>
      </c>
      <c r="AX38" s="1122" t="s">
        <v>1605</v>
      </c>
      <c r="AZ38" s="1122" t="s">
        <v>1280</v>
      </c>
      <c r="BE38" s="1122">
        <v>2036</v>
      </c>
      <c r="BH38" s="1069" t="s">
        <v>1606</v>
      </c>
      <c r="BJ38" s="1069" t="s">
        <v>1607</v>
      </c>
      <c r="BL38" s="1069" t="s">
        <v>1608</v>
      </c>
      <c r="BN38" s="1069" t="s">
        <v>1609</v>
      </c>
    </row>
    <row customHeight="1" ht="11.25">
      <c r="A39" s="1076" t="s">
        <v>1610</v>
      </c>
      <c r="E39" s="409" t="s">
        <v>1611</v>
      </c>
      <c r="F39" s="1117" t="s">
        <v>906</v>
      </c>
      <c r="G39" s="409" t="s">
        <v>1612</v>
      </c>
      <c r="O39" s="1076" t="s">
        <v>1389</v>
      </c>
      <c r="AX39" s="1122" t="s">
        <v>1613</v>
      </c>
      <c r="AZ39" s="1122" t="s">
        <v>1313</v>
      </c>
      <c r="BE39" s="1122">
        <v>2037</v>
      </c>
      <c r="BH39" s="1070" t="s">
        <v>1614</v>
      </c>
      <c r="BJ39" s="1219" t="s">
        <v>1614</v>
      </c>
      <c r="BL39" s="1219" t="s">
        <v>1614</v>
      </c>
      <c r="BN39" s="1070" t="s">
        <v>1615</v>
      </c>
    </row>
    <row customHeight="1" ht="11.25">
      <c r="A40" s="1076" t="s">
        <v>1616</v>
      </c>
      <c r="E40" s="409" t="s">
        <v>1617</v>
      </c>
      <c r="F40" s="1117" t="s">
        <v>893</v>
      </c>
      <c r="G40" s="409" t="s">
        <v>1618</v>
      </c>
      <c r="O40" s="1076" t="s">
        <v>1405</v>
      </c>
      <c r="AX40" s="1122" t="s">
        <v>1619</v>
      </c>
      <c r="BE40" s="1122">
        <v>2038</v>
      </c>
      <c r="BH40" s="1070" t="s">
        <v>1620</v>
      </c>
      <c r="BJ40" s="1219" t="s">
        <v>1026</v>
      </c>
      <c r="BL40" s="1219" t="s">
        <v>1026</v>
      </c>
      <c r="BN40" s="1070" t="s">
        <v>1060</v>
      </c>
    </row>
    <row customHeight="1" ht="11.25">
      <c r="A41" s="1076" t="s">
        <v>1621</v>
      </c>
      <c r="E41" s="409" t="s">
        <v>1622</v>
      </c>
      <c r="F41" s="1117" t="s">
        <v>1623</v>
      </c>
      <c r="G41" s="409" t="s">
        <v>1622</v>
      </c>
      <c r="O41" s="1076" t="s">
        <v>1421</v>
      </c>
      <c r="AX41" s="1122" t="s">
        <v>1624</v>
      </c>
      <c r="AZ41" s="1069" t="s">
        <v>1625</v>
      </c>
      <c r="BE41" s="1122">
        <v>2039</v>
      </c>
      <c r="BH41" s="1070" t="s">
        <v>1626</v>
      </c>
      <c r="BJ41" s="1219" t="s">
        <v>1022</v>
      </c>
      <c r="BL41" s="1219" t="s">
        <v>1022</v>
      </c>
      <c r="BN41" s="1070" t="s">
        <v>1047</v>
      </c>
    </row>
    <row customHeight="1" ht="11.25">
      <c r="A42" s="1076" t="s">
        <v>1627</v>
      </c>
      <c r="AX42" s="1122" t="s">
        <v>1628</v>
      </c>
      <c r="AZ42" s="1122" t="s">
        <v>1216</v>
      </c>
      <c r="BE42" s="1122">
        <v>2040</v>
      </c>
      <c r="BH42" s="1070" t="s">
        <v>1044</v>
      </c>
      <c r="BJ42" s="1219" t="s">
        <v>1024</v>
      </c>
      <c r="BL42" s="1219" t="s">
        <v>1024</v>
      </c>
      <c r="BN42" s="1070" t="s">
        <v>1629</v>
      </c>
    </row>
    <row customHeight="1" ht="11.25">
      <c r="A43" s="1076" t="s">
        <v>1630</v>
      </c>
      <c r="AX43" s="1122" t="s">
        <v>1631</v>
      </c>
      <c r="AZ43" s="1122" t="s">
        <v>1243</v>
      </c>
      <c r="BE43" s="1122">
        <v>2041</v>
      </c>
      <c r="BH43" s="1070" t="s">
        <v>1632</v>
      </c>
      <c r="BJ43" s="1219" t="s">
        <v>1626</v>
      </c>
      <c r="BL43" s="1219" t="s">
        <v>1626</v>
      </c>
      <c r="BN43" s="1070" t="s">
        <v>1633</v>
      </c>
    </row>
    <row customHeight="1" ht="11.25">
      <c r="A44" s="1076" t="s">
        <v>1634</v>
      </c>
      <c r="G44" s="1096">
        <f>YEAR(TODAY())</f>
        <v>2026</v>
      </c>
      <c r="I44" s="801" t="s">
        <v>1635</v>
      </c>
      <c r="J44" s="1091" t="s">
        <v>1636</v>
      </c>
      <c r="K44" s="1091" t="s">
        <v>1637</v>
      </c>
      <c r="AX44" s="1122" t="s">
        <v>1638</v>
      </c>
      <c r="AZ44" s="1122" t="s">
        <v>1279</v>
      </c>
      <c r="BE44" s="1122">
        <v>2042</v>
      </c>
      <c r="BH44" s="1070" t="s">
        <v>1639</v>
      </c>
      <c r="BJ44" s="1219" t="s">
        <v>1044</v>
      </c>
      <c r="BL44" s="1219" t="s">
        <v>1044</v>
      </c>
      <c r="BN44" s="1070" t="s">
        <v>1640</v>
      </c>
    </row>
    <row customHeight="1" ht="11.25">
      <c r="A45" s="1076" t="s">
        <v>1641</v>
      </c>
      <c r="D45" s="1113" t="s">
        <v>1642</v>
      </c>
      <c r="E45" s="1114" t="s">
        <v>1643</v>
      </c>
      <c r="F45" s="799" t="s">
        <v>1644</v>
      </c>
      <c r="G45" s="798" t="s">
        <v>1645</v>
      </c>
      <c r="H45" s="801" t="s">
        <v>1646</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1647</v>
      </c>
      <c r="AZ45" s="1122" t="s">
        <v>1312</v>
      </c>
      <c r="BE45" s="1122">
        <v>2043</v>
      </c>
      <c r="BH45" s="1070" t="s">
        <v>1648</v>
      </c>
      <c r="BJ45" s="1219" t="s">
        <v>1038</v>
      </c>
      <c r="BL45" s="1219" t="s">
        <v>1038</v>
      </c>
      <c r="BN45" s="1070" t="s">
        <v>1649</v>
      </c>
    </row>
    <row customHeight="1" ht="11.25">
      <c r="A46" s="1076" t="s">
        <v>1650</v>
      </c>
      <c r="E46" s="409" t="s">
        <v>27</v>
      </c>
      <c r="F46" s="1116" t="s">
        <v>1651</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1652</v>
      </c>
      <c r="AZ46" s="1122" t="s">
        <v>1337</v>
      </c>
      <c r="BE46" s="1122">
        <v>2044</v>
      </c>
      <c r="BH46" s="1070" t="s">
        <v>1047</v>
      </c>
      <c r="BJ46" s="1219" t="s">
        <v>1028</v>
      </c>
      <c r="BL46" s="1219" t="s">
        <v>1028</v>
      </c>
      <c r="BN46" s="1070" t="s">
        <v>1653</v>
      </c>
    </row>
    <row customHeight="1" ht="11.25">
      <c r="A47" s="1076" t="s">
        <v>1654</v>
      </c>
      <c r="E47" s="409" t="s">
        <v>33</v>
      </c>
      <c r="F47" s="1117" t="s">
        <v>1655</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1656</v>
      </c>
      <c r="AZ47" s="1122" t="s">
        <v>1356</v>
      </c>
      <c r="BE47" s="1122">
        <v>2045</v>
      </c>
      <c r="BH47" s="1070" t="s">
        <v>1629</v>
      </c>
      <c r="BJ47" s="1219" t="s">
        <v>1030</v>
      </c>
      <c r="BL47" s="1219" t="s">
        <v>1030</v>
      </c>
      <c r="BN47" s="1070" t="s">
        <v>1657</v>
      </c>
    </row>
    <row customHeight="1" ht="11.25">
      <c r="A48" s="1076" t="s">
        <v>1658</v>
      </c>
      <c r="E48" s="409" t="s">
        <v>1659</v>
      </c>
      <c r="F48" s="1117" t="s">
        <v>1660</v>
      </c>
      <c r="G48" s="1118" t="str">
        <f>_xlfn.IFERROR(IF(f_year="","01.01."&amp;CURRENT_YEAR,"01.01."&amp;f_year),"01.01."&amp;CURRENT_YEAR)</f>
        <v>01.01.2026</v>
      </c>
      <c r="H48" s="1118" t="str">
        <f>_xlfn.IFERROR(IF(f_year="","31.12."&amp;CURRENT_YEAR,"31.12."&amp;f_year),"31.12."&amp;CURRENT_YEAR)</f>
        <v>31.12.2026</v>
      </c>
      <c r="I48" s="1744">
        <f>IF(f_year="",TRUE,FALSE)</f>
        <v>0</v>
      </c>
      <c r="J48" s="1747" t="s">
        <v>1661</v>
      </c>
      <c r="K48" s="1748"/>
      <c r="AX48" s="1122" t="s">
        <v>1662</v>
      </c>
      <c r="AZ48" s="1122" t="s">
        <v>1373</v>
      </c>
      <c r="BE48" s="1122">
        <v>2046</v>
      </c>
      <c r="BH48" s="1070" t="s">
        <v>1633</v>
      </c>
      <c r="BJ48" s="1219" t="s">
        <v>1032</v>
      </c>
      <c r="BL48" s="1219" t="s">
        <v>1032</v>
      </c>
      <c r="BN48" s="1070" t="s">
        <v>1663</v>
      </c>
    </row>
    <row customHeight="1" ht="11.25">
      <c r="A49" s="1076" t="s">
        <v>1664</v>
      </c>
      <c r="E49" s="409" t="s">
        <v>1665</v>
      </c>
      <c r="F49" s="1117" t="s">
        <v>1643</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1666</v>
      </c>
      <c r="AZ49" s="1122" t="s">
        <v>1389</v>
      </c>
      <c r="BE49" s="1122">
        <v>2047</v>
      </c>
      <c r="BH49" s="1070" t="s">
        <v>1048</v>
      </c>
      <c r="BJ49" s="1219" t="s">
        <v>1034</v>
      </c>
      <c r="BL49" s="1219" t="s">
        <v>1034</v>
      </c>
    </row>
    <row customHeight="1" ht="11.25">
      <c r="A50" s="1076" t="s">
        <v>1667</v>
      </c>
      <c r="E50" s="409" t="s">
        <v>1668</v>
      </c>
      <c r="F50" s="1117" t="s">
        <v>1018</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1669</v>
      </c>
      <c r="AZ50" s="1122" t="s">
        <v>1405</v>
      </c>
      <c r="BE50" s="1122">
        <v>2048</v>
      </c>
      <c r="BH50" s="1070" t="s">
        <v>1640</v>
      </c>
      <c r="BJ50" s="1219" t="s">
        <v>1036</v>
      </c>
      <c r="BL50" s="1219" t="s">
        <v>1036</v>
      </c>
    </row>
    <row customHeight="1" ht="11.25">
      <c r="A51" s="1076" t="s">
        <v>1670</v>
      </c>
      <c r="E51" s="409" t="s">
        <v>1671</v>
      </c>
      <c r="F51" s="1117" t="s">
        <v>1672</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1673</v>
      </c>
      <c r="AZ51" s="1122" t="s">
        <v>1421</v>
      </c>
      <c r="BE51" s="1122">
        <v>2049</v>
      </c>
      <c r="BH51" s="1070" t="s">
        <v>1649</v>
      </c>
      <c r="BJ51" s="1219" t="s">
        <v>1674</v>
      </c>
      <c r="BL51" s="1219" t="s">
        <v>1674</v>
      </c>
    </row>
    <row customHeight="1" ht="11.25">
      <c r="A52" s="1076" t="s">
        <v>16</v>
      </c>
      <c r="E52" s="409" t="s">
        <v>1675</v>
      </c>
      <c r="F52" s="1117" t="s">
        <v>1676</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1677</v>
      </c>
      <c r="AZ52" s="1122" t="s">
        <v>1217</v>
      </c>
      <c r="BE52" s="1122">
        <v>2050</v>
      </c>
      <c r="BH52" s="1070" t="s">
        <v>1653</v>
      </c>
      <c r="BJ52" s="1219" t="s">
        <v>1047</v>
      </c>
      <c r="BL52" s="1219" t="s">
        <v>1047</v>
      </c>
    </row>
    <row customHeight="1" ht="11.25">
      <c r="A53" s="1076" t="s">
        <v>1678</v>
      </c>
      <c r="E53" s="409" t="s">
        <v>1679</v>
      </c>
      <c r="F53" s="1117" t="s">
        <v>1679</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1680</v>
      </c>
      <c r="K53" s="1748"/>
      <c r="AX53" s="1122" t="s">
        <v>1681</v>
      </c>
      <c r="BE53" s="1122">
        <v>2051</v>
      </c>
      <c r="BH53" s="1070" t="s">
        <v>1657</v>
      </c>
      <c r="BJ53" s="1219" t="s">
        <v>1629</v>
      </c>
      <c r="BL53" s="1219" t="s">
        <v>1629</v>
      </c>
    </row>
    <row customHeight="1" ht="11.25">
      <c r="A54" s="1076" t="s">
        <v>1682</v>
      </c>
      <c r="AX54" s="1122" t="s">
        <v>1683</v>
      </c>
      <c r="AZ54" s="1069" t="s">
        <v>1684</v>
      </c>
      <c r="BE54" s="1122">
        <v>2052</v>
      </c>
      <c r="BH54" s="1070" t="s">
        <v>1663</v>
      </c>
      <c r="BJ54" s="1219" t="s">
        <v>1633</v>
      </c>
      <c r="BL54" s="1219" t="s">
        <v>1633</v>
      </c>
    </row>
    <row customHeight="1" ht="11.25">
      <c r="A55" s="1076" t="s">
        <v>1685</v>
      </c>
      <c r="AX55" s="1122" t="s">
        <v>1686</v>
      </c>
      <c r="AZ55" s="1122" t="s">
        <v>1219</v>
      </c>
      <c r="BE55" s="1122">
        <v>2053</v>
      </c>
      <c r="BH55" s="1072" t="s">
        <v>22</v>
      </c>
      <c r="BJ55" s="1219" t="s">
        <v>1048</v>
      </c>
      <c r="BL55" s="1219" t="s">
        <v>1048</v>
      </c>
    </row>
    <row customHeight="1" ht="11.25">
      <c r="A56" s="1076" t="s">
        <v>1687</v>
      </c>
      <c r="D56" s="1120" t="s">
        <v>1688</v>
      </c>
      <c r="E56" s="1097" t="s">
        <v>108</v>
      </c>
      <c r="F56" s="1076" t="s">
        <v>1689</v>
      </c>
      <c r="AX56" s="1122" t="s">
        <v>1690</v>
      </c>
      <c r="AZ56" s="1122" t="s">
        <v>1247</v>
      </c>
      <c r="BE56" s="1122">
        <v>2054</v>
      </c>
      <c r="BH56" s="1072" t="s">
        <v>22</v>
      </c>
      <c r="BJ56" s="1219" t="s">
        <v>1640</v>
      </c>
      <c r="BL56" s="1219" t="s">
        <v>1640</v>
      </c>
    </row>
    <row customHeight="1" ht="11.25">
      <c r="A57" s="1076" t="s">
        <v>1691</v>
      </c>
      <c r="D57" s="1120" t="s">
        <v>1692</v>
      </c>
      <c r="E57" s="1097" t="s">
        <v>1681</v>
      </c>
      <c r="F57" s="1076" t="s">
        <v>1689</v>
      </c>
      <c r="AX57" s="1122" t="s">
        <v>1693</v>
      </c>
      <c r="AZ57" s="1122" t="s">
        <v>1282</v>
      </c>
      <c r="BE57" s="1122">
        <v>2055</v>
      </c>
      <c r="BJ57" s="1219" t="s">
        <v>1649</v>
      </c>
      <c r="BL57" s="1219" t="s">
        <v>1649</v>
      </c>
    </row>
    <row customHeight="1" ht="11.25">
      <c r="A58" s="1076" t="s">
        <v>1694</v>
      </c>
      <c r="D58" s="1120" t="s">
        <v>1695</v>
      </c>
      <c r="E58" s="1097" t="s">
        <v>108</v>
      </c>
      <c r="F58" s="1076" t="s">
        <v>1689</v>
      </c>
      <c r="AX58" s="1122" t="s">
        <v>1696</v>
      </c>
      <c r="BE58" s="1122">
        <v>2056</v>
      </c>
      <c r="BJ58" s="1219" t="s">
        <v>1653</v>
      </c>
      <c r="BL58" s="1219" t="s">
        <v>1653</v>
      </c>
    </row>
    <row customHeight="1" ht="11.25">
      <c r="A59" s="1076" t="s">
        <v>1697</v>
      </c>
      <c r="D59" s="1120" t="s">
        <v>132</v>
      </c>
      <c r="E59" s="1097" t="s">
        <v>1585</v>
      </c>
      <c r="F59" s="1076" t="s">
        <v>1698</v>
      </c>
      <c r="AX59" s="1122" t="s">
        <v>1699</v>
      </c>
      <c r="AZ59" s="1069" t="s">
        <v>1700</v>
      </c>
      <c r="BE59" s="1122">
        <v>2057</v>
      </c>
      <c r="BJ59" s="1219" t="s">
        <v>1657</v>
      </c>
      <c r="BL59" s="1219" t="s">
        <v>1657</v>
      </c>
    </row>
    <row customHeight="1" ht="11.25">
      <c r="A60" s="1076" t="s">
        <v>1701</v>
      </c>
      <c r="D60" s="1120" t="s">
        <v>1702</v>
      </c>
      <c r="E60" s="1097" t="s">
        <v>1585</v>
      </c>
      <c r="F60" s="1076" t="s">
        <v>1698</v>
      </c>
      <c r="AX60" s="1122" t="s">
        <v>1703</v>
      </c>
      <c r="AZ60" s="1122" t="s">
        <v>1220</v>
      </c>
      <c r="BE60" s="1122">
        <v>2058</v>
      </c>
      <c r="BJ60" s="1219" t="s">
        <v>1663</v>
      </c>
      <c r="BL60" s="1219" t="s">
        <v>1663</v>
      </c>
    </row>
    <row customHeight="1" ht="11.25">
      <c r="A61" s="1076" t="s">
        <v>1704</v>
      </c>
      <c r="D61" s="1120" t="s">
        <v>1705</v>
      </c>
      <c r="E61" s="1097" t="s">
        <v>1585</v>
      </c>
      <c r="F61" s="1076" t="s">
        <v>1698</v>
      </c>
      <c r="AX61" s="1122" t="s">
        <v>1706</v>
      </c>
      <c r="AZ61" s="1122" t="s">
        <v>1248</v>
      </c>
      <c r="BE61" s="1122">
        <v>2059</v>
      </c>
      <c r="BL61" s="1219" t="s">
        <v>1040</v>
      </c>
    </row>
    <row customHeight="1" ht="11.25">
      <c r="A62" s="1076" t="s">
        <v>1707</v>
      </c>
      <c r="D62" s="1120" t="s">
        <v>131</v>
      </c>
      <c r="E62" s="1097">
        <v>30</v>
      </c>
      <c r="F62" s="1076" t="s">
        <v>1698</v>
      </c>
      <c r="AZ62" s="1122" t="s">
        <v>1283</v>
      </c>
      <c r="BE62" s="1122">
        <v>2060</v>
      </c>
      <c r="BL62" s="1219" t="s">
        <v>1042</v>
      </c>
    </row>
    <row customHeight="1" ht="11.25">
      <c r="A63" s="1076" t="s">
        <v>1708</v>
      </c>
      <c r="D63" s="1120" t="s">
        <v>1709</v>
      </c>
      <c r="E63" s="1097">
        <v>30</v>
      </c>
      <c r="F63" s="1076" t="s">
        <v>1698</v>
      </c>
      <c r="AZ63" s="1122" t="s">
        <v>1315</v>
      </c>
      <c r="BE63" s="1122">
        <v>2061</v>
      </c>
    </row>
    <row customHeight="1" ht="11.25">
      <c r="A64" s="1076" t="s">
        <v>1710</v>
      </c>
      <c r="D64" s="1120" t="s">
        <v>1711</v>
      </c>
      <c r="E64" s="1097">
        <v>30</v>
      </c>
      <c r="F64" s="1076" t="s">
        <v>1698</v>
      </c>
      <c r="AZ64" s="1122" t="s">
        <v>1338</v>
      </c>
      <c r="BE64" s="1122">
        <v>2062</v>
      </c>
    </row>
    <row customHeight="1" ht="11.25">
      <c r="A65" s="1076" t="s">
        <v>1712</v>
      </c>
      <c r="D65" s="1076"/>
      <c r="BE65" s="1122">
        <v>2063</v>
      </c>
    </row>
    <row customHeight="1" ht="11.25">
      <c r="A66" s="1076" t="s">
        <v>1713</v>
      </c>
      <c r="AZ66" s="1069" t="s">
        <v>1714</v>
      </c>
      <c r="BE66" s="1122">
        <v>2064</v>
      </c>
    </row>
    <row customHeight="1" ht="11.25">
      <c r="A67" s="1076" t="s">
        <v>1715</v>
      </c>
      <c r="AZ67" s="1122" t="s">
        <v>1221</v>
      </c>
      <c r="BE67" s="1122">
        <v>2065</v>
      </c>
    </row>
    <row customHeight="1" ht="11.25">
      <c r="A68" s="1076" t="s">
        <v>1716</v>
      </c>
      <c r="AZ68" s="1122" t="s">
        <v>1249</v>
      </c>
      <c r="BE68" s="1122">
        <v>2066</v>
      </c>
      <c r="BH68" s="1069" t="s">
        <v>1717</v>
      </c>
      <c r="BJ68" s="1069" t="s">
        <v>1718</v>
      </c>
      <c r="BL68" s="1069" t="s">
        <v>1719</v>
      </c>
      <c r="BN68" s="1069" t="s">
        <v>1720</v>
      </c>
    </row>
    <row customHeight="1" ht="11.25">
      <c r="A69" s="1076" t="s">
        <v>1721</v>
      </c>
      <c r="AZ69" s="1122" t="s">
        <v>1284</v>
      </c>
      <c r="BE69" s="1122">
        <v>2067</v>
      </c>
      <c r="BH69" s="1070" t="s">
        <v>1722</v>
      </c>
      <c r="BI69" s="1119" t="s">
        <v>97</v>
      </c>
      <c r="BJ69" s="1070" t="s">
        <v>1723</v>
      </c>
      <c r="BK69" s="1119" t="s">
        <v>97</v>
      </c>
      <c r="BL69" s="1070" t="s">
        <v>1724</v>
      </c>
      <c r="BM69" s="1072" t="s">
        <v>97</v>
      </c>
      <c r="BN69" s="1070" t="s">
        <v>1725</v>
      </c>
    </row>
    <row customHeight="1" ht="11.25">
      <c r="A70" s="1076" t="s">
        <v>1726</v>
      </c>
      <c r="AZ70" s="1122" t="s">
        <v>1316</v>
      </c>
      <c r="BE70" s="1122">
        <v>2068</v>
      </c>
      <c r="BH70" s="1070" t="s">
        <v>1727</v>
      </c>
      <c r="BJ70" s="1070" t="s">
        <v>1728</v>
      </c>
      <c r="BL70" s="1070" t="s">
        <v>1729</v>
      </c>
      <c r="BN70" s="1070" t="s">
        <v>1730</v>
      </c>
    </row>
    <row customHeight="1" ht="11.25">
      <c r="A71" s="1076" t="s">
        <v>1731</v>
      </c>
      <c r="AZ71" s="1122" t="s">
        <v>1318</v>
      </c>
      <c r="BE71" s="1122">
        <v>2069</v>
      </c>
      <c r="BH71" s="1070" t="s">
        <v>1732</v>
      </c>
      <c r="BI71" s="1119" t="s">
        <v>88</v>
      </c>
      <c r="BJ71" s="1070" t="s">
        <v>1733</v>
      </c>
      <c r="BK71" s="1119" t="s">
        <v>88</v>
      </c>
      <c r="BL71" s="1070" t="s">
        <v>1734</v>
      </c>
      <c r="BM71" s="1072" t="s">
        <v>88</v>
      </c>
      <c r="BN71" s="1070" t="s">
        <v>1735</v>
      </c>
    </row>
    <row customHeight="1" ht="11.25">
      <c r="A72" s="1076" t="s">
        <v>1736</v>
      </c>
      <c r="AZ72" s="1122" t="s">
        <v>19</v>
      </c>
      <c r="BE72" s="1122">
        <v>2070</v>
      </c>
      <c r="BH72" s="1070" t="s">
        <v>1737</v>
      </c>
      <c r="BJ72" s="1070" t="s">
        <v>1737</v>
      </c>
      <c r="BL72" s="1070" t="s">
        <v>1737</v>
      </c>
      <c r="BN72" s="1070" t="s">
        <v>1738</v>
      </c>
    </row>
    <row customHeight="1" ht="11.25">
      <c r="A73" s="1076" t="s">
        <v>1739</v>
      </c>
      <c r="BH73" s="1070" t="s">
        <v>1740</v>
      </c>
      <c r="BI73" s="1119" t="s">
        <v>108</v>
      </c>
      <c r="BJ73" s="1070" t="s">
        <v>1741</v>
      </c>
      <c r="BK73" s="1119" t="s">
        <v>108</v>
      </c>
      <c r="BL73" s="1070" t="s">
        <v>1742</v>
      </c>
      <c r="BM73" s="1072" t="s">
        <v>108</v>
      </c>
      <c r="BN73" s="1070" t="s">
        <v>1743</v>
      </c>
    </row>
    <row customHeight="1" ht="11.25">
      <c r="A74" s="1076" t="s">
        <v>1744</v>
      </c>
      <c r="BH74" s="1070" t="s">
        <v>1745</v>
      </c>
      <c r="BJ74" s="1070" t="s">
        <v>1746</v>
      </c>
      <c r="BL74" s="1070" t="s">
        <v>1747</v>
      </c>
      <c r="BN74" s="1070" t="s">
        <v>1748</v>
      </c>
    </row>
    <row customHeight="1" ht="11.25">
      <c r="A75" s="1076" t="s">
        <v>1749</v>
      </c>
      <c r="AZ75" s="1069" t="s">
        <v>1750</v>
      </c>
      <c r="BH75" s="1070" t="s">
        <v>1751</v>
      </c>
      <c r="BJ75" s="1070" t="s">
        <v>1751</v>
      </c>
      <c r="BL75" s="1070" t="s">
        <v>1751</v>
      </c>
    </row>
    <row customHeight="1" ht="11.25">
      <c r="A76" s="1076" t="s">
        <v>1752</v>
      </c>
      <c r="AZ76" s="1122" t="s">
        <v>1230</v>
      </c>
      <c r="BH76" s="1070" t="s">
        <v>1753</v>
      </c>
      <c r="BJ76" s="1070" t="s">
        <v>1754</v>
      </c>
      <c r="BL76" s="1070" t="s">
        <v>1755</v>
      </c>
    </row>
    <row customHeight="1" ht="11.25">
      <c r="A77" s="1076" t="s">
        <v>1756</v>
      </c>
      <c r="AZ77" s="1122" t="s">
        <v>1259</v>
      </c>
    </row>
    <row customHeight="1" ht="11.25">
      <c r="A78" s="1076" t="s">
        <v>1757</v>
      </c>
      <c r="AZ78" s="1122" t="s">
        <v>1291</v>
      </c>
    </row>
    <row customHeight="1" ht="11.25">
      <c r="A79" s="1076" t="s">
        <v>1758</v>
      </c>
      <c r="AZ79" s="1122" t="s">
        <v>1322</v>
      </c>
      <c r="BH79" s="1069" t="s">
        <v>1759</v>
      </c>
      <c r="BJ79" s="1069" t="s">
        <v>1760</v>
      </c>
      <c r="BL79" s="1069" t="s">
        <v>1761</v>
      </c>
    </row>
    <row customHeight="1" ht="11.25">
      <c r="A80" s="1076" t="s">
        <v>1762</v>
      </c>
      <c r="AZ80" s="1122" t="s">
        <v>1343</v>
      </c>
      <c r="BH80" s="1070" t="s">
        <v>1763</v>
      </c>
      <c r="BJ80" s="1070" t="s">
        <v>1764</v>
      </c>
      <c r="BL80" s="1070" t="s">
        <v>1765</v>
      </c>
    </row>
    <row customHeight="1" ht="11.25">
      <c r="A81" s="1076" t="s">
        <v>1766</v>
      </c>
      <c r="AZ81" s="1122" t="s">
        <v>1360</v>
      </c>
      <c r="BH81" s="1070" t="s">
        <v>1767</v>
      </c>
      <c r="BJ81" s="1070" t="s">
        <v>1768</v>
      </c>
      <c r="BL81" s="1070" t="s">
        <v>1769</v>
      </c>
    </row>
    <row customHeight="1" ht="11.25">
      <c r="A82" s="1076" t="s">
        <v>1770</v>
      </c>
      <c r="AZ82" s="1122" t="s">
        <v>1375</v>
      </c>
      <c r="BH82" s="1070" t="s">
        <v>1771</v>
      </c>
      <c r="BJ82" s="1070" t="s">
        <v>1772</v>
      </c>
      <c r="BL82" s="1070" t="s">
        <v>1773</v>
      </c>
    </row>
    <row customHeight="1" ht="11.25">
      <c r="A83" s="1076" t="s">
        <v>1774</v>
      </c>
      <c r="BH83" s="1070" t="s">
        <v>1775</v>
      </c>
      <c r="BJ83" s="1070" t="s">
        <v>1776</v>
      </c>
      <c r="BL83" s="1070" t="s">
        <v>1777</v>
      </c>
    </row>
    <row customHeight="1" ht="11.25">
      <c r="A84" s="1076" t="s">
        <v>1778</v>
      </c>
      <c r="AZ84" s="1069" t="s">
        <v>1779</v>
      </c>
    </row>
    <row customHeight="1" ht="11.25">
      <c r="A85" s="1872" t="s">
        <v>1780</v>
      </c>
      <c r="AZ85" s="1122" t="s">
        <v>1781</v>
      </c>
    </row>
    <row customHeight="1" ht="11.25">
      <c r="A86" s="1076" t="s">
        <v>1782</v>
      </c>
      <c r="AZ86" s="1122" t="s">
        <v>1783</v>
      </c>
      <c r="BH86" s="1069" t="s">
        <v>1784</v>
      </c>
      <c r="BJ86" s="1069" t="s">
        <v>1785</v>
      </c>
      <c r="BL86" s="1069" t="s">
        <v>1786</v>
      </c>
    </row>
    <row customHeight="1" ht="11.25">
      <c r="A87" s="1076" t="s">
        <v>1787</v>
      </c>
      <c r="AZ87" s="1122" t="s">
        <v>1788</v>
      </c>
      <c r="BH87" s="1070" t="s">
        <v>1789</v>
      </c>
      <c r="BJ87" s="1070" t="s">
        <v>1790</v>
      </c>
      <c r="BL87" s="1070" t="s">
        <v>1791</v>
      </c>
    </row>
    <row customHeight="1" ht="11.25">
      <c r="A88" s="1076" t="s">
        <v>1792</v>
      </c>
      <c r="AZ88" s="1608"/>
      <c r="BH88" s="1070" t="s">
        <v>1793</v>
      </c>
      <c r="BJ88" s="1070" t="s">
        <v>1794</v>
      </c>
      <c r="BL88" s="1070" t="s">
        <v>1795</v>
      </c>
    </row>
    <row customHeight="1" ht="11.25">
      <c r="A89" s="1076" t="s">
        <v>1796</v>
      </c>
      <c r="AZ89" s="1069" t="s">
        <v>1797</v>
      </c>
    </row>
    <row customHeight="1" ht="11.25">
      <c r="A90" s="1076" t="s">
        <v>1798</v>
      </c>
      <c r="AZ90" s="1122" t="s">
        <v>1018</v>
      </c>
    </row>
    <row customHeight="1" ht="11.25">
      <c r="A91" s="1076" t="s">
        <v>1799</v>
      </c>
      <c r="AZ91" s="1122" t="s">
        <v>1054</v>
      </c>
      <c r="BH91" s="1069" t="s">
        <v>1800</v>
      </c>
      <c r="BJ91" s="1069" t="s">
        <v>1801</v>
      </c>
      <c r="BL91" s="1069" t="s">
        <v>1802</v>
      </c>
    </row>
    <row customHeight="1" ht="11.25">
      <c r="AZ92" s="1122" t="s">
        <v>1803</v>
      </c>
      <c r="BH92" s="1070" t="s">
        <v>1804</v>
      </c>
      <c r="BJ92" s="1070" t="s">
        <v>1805</v>
      </c>
      <c r="BL92" s="1070" t="s">
        <v>1806</v>
      </c>
    </row>
    <row customHeight="1" ht="11.25">
      <c r="AZ93" s="1122" t="s">
        <v>1807</v>
      </c>
      <c r="BH93" s="1070" t="s">
        <v>1808</v>
      </c>
      <c r="BJ93" s="1070" t="s">
        <v>1809</v>
      </c>
      <c r="BL93" s="1070" t="s">
        <v>1810</v>
      </c>
    </row>
    <row customHeight="1" ht="11.25">
      <c r="AZ94" s="1122" t="s">
        <v>1811</v>
      </c>
    </row>
    <row r="96" customHeight="1" ht="11.25">
      <c r="AZ96" s="1069" t="s">
        <v>1812</v>
      </c>
      <c r="BH96" s="1069" t="s">
        <v>1813</v>
      </c>
      <c r="BJ96" s="1069" t="s">
        <v>1814</v>
      </c>
      <c r="BL96" s="1069" t="s">
        <v>1815</v>
      </c>
      <c r="BN96" s="1069" t="s">
        <v>1816</v>
      </c>
    </row>
    <row customHeight="1" ht="11.25">
      <c r="AZ97" s="1903" t="s">
        <v>1817</v>
      </c>
      <c r="BA97" s="1904" t="s">
        <v>1818</v>
      </c>
      <c r="BH97" s="1070" t="s">
        <v>1819</v>
      </c>
      <c r="BJ97" s="1070" t="s">
        <v>1820</v>
      </c>
      <c r="BL97" s="1070" t="s">
        <v>1821</v>
      </c>
      <c r="BN97" s="1070" t="s">
        <v>1822</v>
      </c>
    </row>
    <row customHeight="1" ht="11.25">
      <c r="AZ98" s="1903" t="s">
        <v>1823</v>
      </c>
      <c r="BA98" s="1904" t="s">
        <v>1824</v>
      </c>
      <c r="BH98" s="1070" t="s">
        <v>1825</v>
      </c>
      <c r="BJ98" s="1070" t="s">
        <v>1826</v>
      </c>
      <c r="BL98" s="1070" t="s">
        <v>1827</v>
      </c>
      <c r="BN98" s="1070" t="s">
        <v>1828</v>
      </c>
    </row>
    <row customHeight="1" ht="22.5">
      <c r="AZ99" s="1903" t="s">
        <v>1829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1830</v>
      </c>
      <c r="BJ99" s="1070" t="s">
        <v>1831</v>
      </c>
      <c r="BL99" s="1070" t="s">
        <v>1832</v>
      </c>
      <c r="BN99" s="1070" t="s">
        <v>1833</v>
      </c>
    </row>
    <row customHeight="1" ht="22.5">
      <c r="AZ100" s="1903" t="s">
        <v>1834</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1421</v>
      </c>
      <c r="BL100" s="1070" t="s">
        <v>1421</v>
      </c>
      <c r="BN100" s="1070" t="s">
        <v>1835</v>
      </c>
    </row>
    <row customHeight="1" ht="22.5">
      <c r="AZ101" s="1903" t="s">
        <v>1836</v>
      </c>
      <c r="BA101" s="1904" t="s">
        <v>1837</v>
      </c>
      <c r="BN101" s="1070" t="s">
        <v>1838</v>
      </c>
    </row>
    <row customHeight="1" ht="22.5">
      <c r="AZ102" s="1903" t="s">
        <v>1839</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1840</v>
      </c>
    </row>
    <row customHeight="1" ht="11.25">
      <c r="AZ103" s="1903" t="s">
        <v>1841</v>
      </c>
      <c r="BA103" s="1904" t="s">
        <v>1842</v>
      </c>
      <c r="BN103" s="1070" t="s">
        <v>1843</v>
      </c>
    </row>
    <row customHeight="1" ht="11.25">
      <c r="BN104" s="1070" t="s">
        <v>1844</v>
      </c>
    </row>
    <row customHeight="1" ht="11.25">
      <c r="AZ105" s="1694" t="s">
        <v>1845</v>
      </c>
    </row>
    <row customHeight="1" ht="11.25">
      <c r="AZ106" s="1122" t="s">
        <v>1846</v>
      </c>
    </row>
    <row customHeight="1" ht="11.25">
      <c r="AZ107" s="1122" t="s">
        <v>1847</v>
      </c>
      <c r="BH107" s="1069" t="s">
        <v>1848</v>
      </c>
      <c r="BJ107" s="1069" t="s">
        <v>1849</v>
      </c>
      <c r="BL107" s="1069" t="s">
        <v>1850</v>
      </c>
      <c r="BN107" s="1069" t="s">
        <v>1851</v>
      </c>
    </row>
    <row customHeight="1" ht="11.25">
      <c r="AZ108" s="1122" t="s">
        <v>570</v>
      </c>
      <c r="BH108" s="1070" t="s">
        <v>1852</v>
      </c>
      <c r="BJ108" s="1070" t="s">
        <v>1853</v>
      </c>
      <c r="BL108" s="1070" t="s">
        <v>1507</v>
      </c>
      <c r="BN108" s="1070" t="s">
        <v>1854</v>
      </c>
    </row>
    <row customHeight="1" ht="11.25">
      <c r="BH109" s="1070" t="s">
        <v>1855</v>
      </c>
    </row>
    <row customHeight="1" ht="11.25">
      <c r="AZ110" s="1694" t="s">
        <v>1856</v>
      </c>
      <c r="BH110" s="1070" t="s">
        <v>1855</v>
      </c>
    </row>
    <row customHeight="1" ht="11.25">
      <c r="AZ111" s="1903" t="s">
        <v>1817</v>
      </c>
      <c r="BA111" s="1904" t="s">
        <v>1818</v>
      </c>
    </row>
    <row customHeight="1" ht="11.25">
      <c r="AZ112" s="1903" t="s">
        <v>1823</v>
      </c>
      <c r="BA112" s="1904" t="s">
        <v>1824</v>
      </c>
    </row>
    <row customHeight="1" ht="22.5">
      <c r="AZ113" s="1903" t="s">
        <v>1829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1834</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1857</v>
      </c>
    </row>
    <row customHeight="1" ht="22.5">
      <c r="AZ115" s="1903" t="s">
        <v>1839</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1217</v>
      </c>
    </row>
    <row customHeight="1" ht="11.25">
      <c r="AZ116" s="1903" t="s">
        <v>1841</v>
      </c>
      <c r="BA116" s="1904" t="s">
        <v>1842</v>
      </c>
      <c r="BH116" s="1070" t="s">
        <v>1245</v>
      </c>
    </row>
    <row customHeight="1" ht="11.25">
      <c r="BH117" s="1070" t="s">
        <v>1280</v>
      </c>
    </row>
    <row customHeight="1" ht="11.25">
      <c r="BH118" s="1070"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675BA-694A-264C-2C53-0.95604C3C}"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119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Алтай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299</v>
      </c>
      <c r="E9" s="2207"/>
      <c r="F9" s="2207"/>
      <c r="G9" s="2210" t="s">
        <v>300</v>
      </c>
      <c r="J9" s="457">
        <v>11</v>
      </c>
    </row>
    <row customHeight="1" ht="11.549999999999999">
      <c r="A10" s="504"/>
      <c r="B10" s="504"/>
      <c r="C10" s="459"/>
      <c r="D10" s="1476" t="s">
        <v>86</v>
      </c>
      <c r="E10" s="1478" t="s">
        <v>301</v>
      </c>
      <c r="F10" s="1478" t="s">
        <v>302</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"Водоканал"</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1858</v>
      </c>
      <c r="F13" s="1523" t="s">
        <v>305</v>
      </c>
      <c r="G13" s="476"/>
      <c r="H13" s="1535"/>
      <c r="J13" s="457">
        <v>19</v>
      </c>
    </row>
    <row customHeight="1" ht="19.95">
      <c r="A14" s="504"/>
      <c r="B14" s="504"/>
      <c r="C14" s="459"/>
      <c r="D14" s="1525" t="s">
        <v>708</v>
      </c>
      <c r="E14" s="1526" t="s">
        <v>1859</v>
      </c>
      <c r="F14" s="1528"/>
      <c r="G14" s="1527" t="s">
        <v>1860</v>
      </c>
      <c r="H14" s="1535"/>
      <c r="J14" s="457">
        <v>19</v>
      </c>
    </row>
    <row customHeight="1" ht="19.95">
      <c r="A15" s="504"/>
      <c r="B15" s="504"/>
      <c r="C15" s="459"/>
      <c r="D15" s="1525" t="s">
        <v>306</v>
      </c>
      <c r="E15" s="1526" t="s">
        <v>1861</v>
      </c>
      <c r="F15" s="1528"/>
      <c r="G15" s="1527" t="s">
        <v>1862</v>
      </c>
      <c r="H15" s="1535"/>
      <c r="J15" s="457">
        <v>19</v>
      </c>
    </row>
    <row customHeight="1" ht="24">
      <c r="A16" s="504"/>
      <c r="B16" s="504"/>
      <c r="C16" s="459"/>
      <c r="D16" s="1525" t="s">
        <v>309</v>
      </c>
      <c r="E16" s="1524" t="s">
        <v>1863</v>
      </c>
      <c r="F16" s="1533"/>
      <c r="G16" s="476" t="s">
        <v>1864</v>
      </c>
      <c r="H16" s="1535"/>
      <c r="J16" s="457">
        <v>23</v>
      </c>
    </row>
    <row customHeight="1" ht="48.29999999999999">
      <c r="A17" s="504"/>
      <c r="B17" s="504"/>
      <c r="C17" s="459"/>
      <c r="D17" s="1522">
        <v>3</v>
      </c>
      <c r="E17" s="1529" t="s">
        <v>1865</v>
      </c>
      <c r="F17" s="1528"/>
      <c r="G17" s="476" t="s">
        <v>1866</v>
      </c>
      <c r="H17" s="1535"/>
      <c r="J17" s="457">
        <v>46</v>
      </c>
    </row>
    <row customHeight="1" ht="48.29999999999999">
      <c r="A18" s="1477">
        <v>1</v>
      </c>
      <c r="B18" s="504"/>
      <c r="C18" s="1479"/>
      <c r="D18" s="1522" t="s">
        <v>89</v>
      </c>
      <c r="E18" s="1529" t="s">
        <v>1867</v>
      </c>
      <c r="F18" s="1528"/>
      <c r="G18" s="476" t="s">
        <v>1866</v>
      </c>
      <c r="H18" s="1535"/>
      <c r="I18" s="854"/>
      <c r="J18" s="457">
        <v>46</v>
      </c>
    </row>
    <row customHeight="1" ht="23.25">
      <c r="A19" s="504"/>
      <c r="B19" s="504"/>
      <c r="C19" s="459"/>
      <c r="D19" s="1522" t="s">
        <v>108</v>
      </c>
      <c r="E19" s="1529" t="s">
        <v>1868</v>
      </c>
      <c r="F19" s="1523" t="s">
        <v>305</v>
      </c>
      <c r="G19" s="2473" t="s">
        <v>1869</v>
      </c>
      <c r="H19" s="477"/>
      <c r="J19" s="457">
        <v>22</v>
      </c>
    </row>
    <row s="1532" customFormat="1" customHeight="1" ht="5.25" hidden="1">
      <c r="A20" s="504"/>
      <c r="B20" s="504"/>
      <c r="C20" s="1531"/>
      <c r="D20" s="1530" t="s">
        <v>1115</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90</v>
      </c>
      <c r="E22" s="476" t="s">
        <v>1870</v>
      </c>
      <c r="F22" s="1528"/>
      <c r="G22" s="476" t="s">
        <v>1871</v>
      </c>
      <c r="H22" s="1534"/>
      <c r="J22" s="503">
        <v>25</v>
      </c>
    </row>
    <row s="503" customFormat="1" customHeight="1" ht="19.95">
      <c r="A23" s="504"/>
      <c r="B23" s="504"/>
      <c r="C23" s="504"/>
      <c r="D23" s="1522" t="s">
        <v>91</v>
      </c>
      <c r="E23" s="1529" t="s">
        <v>1872</v>
      </c>
      <c r="F23" s="1533"/>
      <c r="G23" s="476" t="s">
        <v>1873</v>
      </c>
      <c r="H23" s="1534"/>
      <c r="J23" s="503">
        <v>19</v>
      </c>
    </row>
    <row s="503" customFormat="1" customHeight="1" ht="144" hidden="1">
      <c r="A24" s="504"/>
      <c r="B24" s="504"/>
      <c r="C24" s="504"/>
      <c r="D24" s="1522" t="s">
        <v>109</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B2213-451C-B84B-DB11-0.770E1805}"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1874</v>
      </c>
      <c r="G1" s="1633" t="s">
        <v>47</v>
      </c>
      <c r="H1" s="1633" t="s">
        <v>49</v>
      </c>
      <c r="IU1" s="1157" t="s">
        <v>14</v>
      </c>
    </row>
    <row s="1852" customFormat="1" customHeight="1" ht="22.5" hidden="1">
      <c r="A2" s="833"/>
      <c r="B2" s="1162">
        <v>1</v>
      </c>
      <c r="C2" s="1162"/>
      <c r="D2" s="1930" t="s">
        <v>119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86</v>
      </c>
      <c r="F8" s="1542" t="s">
        <v>1874</v>
      </c>
      <c r="G8" s="1542" t="s">
        <v>47</v>
      </c>
      <c r="H8" s="1542" t="s">
        <v>49</v>
      </c>
      <c r="I8" s="1542" t="s">
        <v>1875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59E5B-5D0A-0E4E-95AD-0.98C4BD4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119</v>
      </c>
      <c r="E2" s="1891"/>
      <c r="F2" s="1894" t="str">
        <f>IF(ROIV_INFO_NAME="","",ROIV_INFO_NAME)</f>
        <v>АО "Водоканал"</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1877</v>
      </c>
      <c r="H9" s="1539" t="s">
        <v>1878</v>
      </c>
      <c r="I9" s="1539" t="s">
        <v>1879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"Водоканал"</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ABFA3-C13F-2CBA-B842-0.35F8FDD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119</v>
      </c>
      <c r="E2" s="1906"/>
      <c r="F2" s="1908" t="str">
        <f>IF(ROIV_INFO_NAME="","",ROIV_INFO_NAME)</f>
        <v>АО "Водоканал"</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2">
      <c r="A8" s="1633"/>
      <c r="B8" s="1368"/>
      <c r="C8" s="1633"/>
      <c r="D8" s="1517"/>
      <c r="E8" s="2480" t="s">
        <v>86</v>
      </c>
      <c r="F8" s="2480" t="s">
        <v>1881</v>
      </c>
      <c r="G8" s="2482" t="s">
        <v>1882</v>
      </c>
      <c r="H8" s="2483"/>
      <c r="I8" s="2484"/>
      <c r="J8" s="2480" t="s">
        <v>1883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1877</v>
      </c>
      <c r="H9" s="1896" t="s">
        <v>1878</v>
      </c>
      <c r="I9" s="1896" t="s">
        <v>1879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"Водоканал"</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8AA1E-C41B-B66C-8F3E-0.E38CB122}"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119</v>
      </c>
      <c r="E2" s="2129">
        <v>1</v>
      </c>
      <c r="F2" s="2305" t="str">
        <f>IF(region_name="","",region_name)</f>
        <v>Республика Алтай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1884</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119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86</v>
      </c>
      <c r="F11" s="2494" t="s">
        <v>303</v>
      </c>
      <c r="G11" s="2494" t="s">
        <v>1885</v>
      </c>
      <c r="H11" s="2494"/>
      <c r="I11" s="2494" t="s">
        <v>1886</v>
      </c>
      <c r="J11" s="2494"/>
      <c r="K11" s="2494"/>
      <c r="L11" s="2494" t="s">
        <v>1887</v>
      </c>
      <c r="M11" s="2482" t="s">
        <v>1888</v>
      </c>
      <c r="N11" s="2493"/>
      <c r="O11" s="1626"/>
      <c r="P11" s="1626"/>
      <c r="Q11" s="1611">
        <v>42</v>
      </c>
    </row>
    <row s="1821" customFormat="1" customHeight="1" ht="29.25">
      <c r="A12" s="1157"/>
      <c r="B12" s="1162"/>
      <c r="C12" s="1157"/>
      <c r="D12" s="1497"/>
      <c r="E12" s="2480"/>
      <c r="F12" s="2494"/>
      <c r="G12" s="1911" t="s">
        <v>1889</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Алтай</v>
      </c>
      <c r="G13" s="2489"/>
      <c r="H13" s="2496"/>
      <c r="I13" s="476"/>
      <c r="J13" s="1907">
        <v>1</v>
      </c>
      <c r="K13" s="1920"/>
      <c r="L13" s="1921"/>
      <c r="M13" s="1921"/>
      <c r="N13" s="2490" t="s">
        <v>1890</v>
      </c>
      <c r="O13" s="1537"/>
      <c r="P13" s="513"/>
      <c r="Q13" s="425">
        <v>22</v>
      </c>
    </row>
    <row s="1852" customFormat="1" customHeight="1" ht="23.25">
      <c r="A14" s="2101"/>
      <c r="B14" s="1162"/>
      <c r="C14" s="1162"/>
      <c r="D14" s="803"/>
      <c r="E14" s="2129"/>
      <c r="F14" s="2488"/>
      <c r="G14" s="2489"/>
      <c r="H14" s="2497"/>
      <c r="I14" s="423"/>
      <c r="J14" s="1502"/>
      <c r="K14" s="1502" t="s">
        <v>1884</v>
      </c>
      <c r="L14" s="1545"/>
      <c r="M14" s="1545"/>
      <c r="N14" s="2491"/>
      <c r="O14" s="1537"/>
      <c r="P14" s="513"/>
      <c r="Q14" s="425">
        <v>22</v>
      </c>
    </row>
    <row s="1852" customFormat="1" customHeight="1" ht="23.25">
      <c r="A15" s="2101"/>
      <c r="B15" s="1162"/>
      <c r="C15" s="414"/>
      <c r="D15" s="803"/>
      <c r="E15" s="423"/>
      <c r="F15" s="1502" t="s">
        <v>1876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9C9F4-9A63-5B8A-3DC4-0.7E765D4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299</v>
      </c>
      <c r="E8" s="2211"/>
      <c r="F8" s="2211"/>
      <c r="G8" s="2211"/>
      <c r="H8" s="2211"/>
      <c r="I8" s="2211" t="s">
        <v>300</v>
      </c>
      <c r="M8" s="123">
        <v>14</v>
      </c>
    </row>
    <row customHeight="1" ht="29.25">
      <c r="D9" s="2211" t="s">
        <v>86</v>
      </c>
      <c r="E9" s="2211" t="s">
        <v>1892</v>
      </c>
      <c r="F9" s="2211"/>
      <c r="G9" s="2211"/>
      <c r="H9" s="2211"/>
      <c r="I9" s="2211"/>
      <c r="M9" s="123">
        <v>28</v>
      </c>
    </row>
    <row customHeight="1" ht="24">
      <c r="D10" s="2211"/>
      <c r="E10" s="129" t="s">
        <v>1893</v>
      </c>
      <c r="F10" s="129" t="s">
        <v>1894</v>
      </c>
      <c r="G10" s="129" t="s">
        <v>1895</v>
      </c>
      <c r="H10" s="129" t="s">
        <v>389</v>
      </c>
      <c r="I10" s="2211"/>
      <c r="M10" s="123">
        <v>23</v>
      </c>
    </row>
    <row customHeight="1" ht="12" hidden="1">
      <c r="D11" s="89" t="s">
        <v>97</v>
      </c>
      <c r="E11" s="89" t="s">
        <v>89</v>
      </c>
      <c r="F11" s="89" t="s">
        <v>108</v>
      </c>
      <c r="G11" s="89" t="s">
        <v>90</v>
      </c>
      <c r="H11" s="89" t="s">
        <v>91</v>
      </c>
      <c r="I11" s="89" t="s">
        <v>109</v>
      </c>
      <c r="M11" s="123">
        <v>0</v>
      </c>
    </row>
    <row s="1825" customFormat="1" customHeight="1" ht="26.25">
      <c r="A12" s="147" t="s">
        <v>88</v>
      </c>
      <c r="B12" s="127" t="s">
        <v>22</v>
      </c>
      <c r="C12" s="128"/>
      <c r="D12" s="130" t="s">
        <v>97</v>
      </c>
      <c r="E12" s="383"/>
      <c r="F12" s="383"/>
      <c r="G12" s="1736" t="s">
        <v>22</v>
      </c>
      <c r="H12" s="384"/>
      <c r="I12" s="2171" t="s">
        <v>1896</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1897</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44407-BDFD-0038-F483-0.4B6C1A7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1898</v>
      </c>
      <c r="E7" s="2500"/>
      <c r="F7" s="269"/>
      <c r="J7" s="71">
        <v>22</v>
      </c>
    </row>
    <row customHeight="1" ht="3">
      <c r="C8" s="94"/>
      <c r="D8" s="72"/>
      <c r="E8" s="72"/>
      <c r="J8" s="71">
        <v>3</v>
      </c>
    </row>
    <row customHeight="1" ht="16.8">
      <c r="C9" s="94"/>
      <c r="D9" s="107" t="s">
        <v>86</v>
      </c>
      <c r="E9" s="262" t="s">
        <v>1899</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1900</v>
      </c>
      <c r="J13" s="71">
        <v>12</v>
      </c>
    </row>
    <row customHeight="1" ht="3">
      <c r="J14" s="71">
        <v>3</v>
      </c>
    </row>
    <row customHeight="1" ht="23.25">
      <c r="C15" s="139"/>
      <c r="D15" s="2501" t="s">
        <v>1901</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DECD6-57C1-7C07-C20B-0.4737D13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1902</v>
      </c>
      <c r="E7" s="2102"/>
      <c r="F7" s="269"/>
      <c r="M7" s="71">
        <v>22</v>
      </c>
    </row>
    <row customHeight="1" ht="3">
      <c r="C8" s="94"/>
      <c r="D8" s="72"/>
      <c r="E8" s="72"/>
      <c r="M8" s="71">
        <v>3</v>
      </c>
    </row>
    <row customHeight="1" ht="16.8">
      <c r="C9" s="94"/>
      <c r="D9" s="107" t="s">
        <v>86</v>
      </c>
      <c r="E9" s="110" t="s">
        <v>286</v>
      </c>
      <c r="M9" s="71">
        <v>16</v>
      </c>
    </row>
    <row customHeight="1" ht="12.75">
      <c r="C10" s="94"/>
      <c r="D10" s="89" t="s">
        <v>97</v>
      </c>
      <c r="E10" s="89" t="s">
        <v>107</v>
      </c>
      <c r="M10" s="71">
        <v>12</v>
      </c>
    </row>
    <row customHeight="1" ht="15" hidden="1">
      <c r="C11" s="94"/>
      <c r="D11" s="115">
        <v>0</v>
      </c>
      <c r="E11" s="151"/>
      <c r="M11" s="71">
        <v>0</v>
      </c>
    </row>
    <row customHeight="1" ht="14.699999999999998">
      <c r="C12" s="94"/>
      <c r="D12" s="111"/>
      <c r="E12" s="109" t="s">
        <v>1900</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9A5BA-3084-BCC8-D96A-0.23E567A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"Водоканал"</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103</v>
      </c>
      <c r="F8" s="2194" t="s">
        <v>123</v>
      </c>
      <c r="G8" s="2195"/>
      <c r="H8" s="2194" t="s">
        <v>86</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87</v>
      </c>
      <c r="G9" s="2177" t="s">
        <v>129</v>
      </c>
      <c r="H9" s="2196"/>
      <c r="I9" s="2197"/>
      <c r="J9" s="2103"/>
      <c r="K9" s="1561"/>
      <c r="L9" s="2129" t="s">
        <v>287</v>
      </c>
      <c r="M9" s="2103"/>
      <c r="N9" s="2194" t="s">
        <v>86</v>
      </c>
      <c r="O9" s="2195"/>
      <c r="P9" s="2129" t="s">
        <v>130</v>
      </c>
      <c r="Q9" s="1558"/>
      <c r="R9" s="2129" t="s">
        <v>287</v>
      </c>
      <c r="S9" s="2103"/>
      <c r="T9" s="2194" t="s">
        <v>86</v>
      </c>
      <c r="U9" s="2195"/>
      <c r="V9" s="2129" t="s">
        <v>130</v>
      </c>
      <c r="W9" s="1558"/>
      <c r="X9" s="2129" t="s">
        <v>287</v>
      </c>
      <c r="Y9" s="2103"/>
      <c r="Z9" s="2194" t="s">
        <v>86</v>
      </c>
      <c r="AA9" s="2195"/>
      <c r="AB9" s="2129" t="s">
        <v>288</v>
      </c>
      <c r="AC9" s="1558"/>
      <c r="AD9" s="2129" t="s">
        <v>287</v>
      </c>
      <c r="AE9" s="2103"/>
      <c r="AF9" s="2194" t="s">
        <v>86</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97</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107</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108</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77D83-46A2-A1DF-83FC-0.B610A3F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1903</v>
      </c>
      <c r="C2" s="2502"/>
      <c r="D2" s="2502"/>
      <c r="E2" s="270"/>
      <c r="F2" s="91">
        <v>22</v>
      </c>
    </row>
    <row customHeight="1" ht="3">
      <c r="F3" s="91">
        <v>3</v>
      </c>
    </row>
    <row customHeight="1" ht="23.25">
      <c r="B4" s="2616" t="s">
        <v>1904</v>
      </c>
      <c r="C4" s="385" t="s">
        <v>1905</v>
      </c>
      <c r="D4" s="385" t="s">
        <v>1906</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13A52-8D94-D898-9C2D-0.91D4D1E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1907</v>
      </c>
    </row>
    <row r="4" s="266" customFormat="1" customHeight="1" ht="15">
      <c r="C4" s="1818"/>
      <c r="D4" s="115"/>
      <c r="E4" s="379"/>
    </row>
    <row r="6" s="1817" customFormat="1" customHeight="1" ht="17.25">
      <c r="A6" s="1817" t="s">
        <v>1908</v>
      </c>
    </row>
    <row r="8" s="266" customFormat="1" customHeight="1" ht="17.25">
      <c r="C8" s="1819"/>
      <c r="D8" s="115"/>
      <c r="E8" s="116"/>
    </row>
    <row r="11" s="1817" customFormat="1" customHeight="1" ht="17.25">
      <c r="A11" s="1817" t="s">
        <v>1909</v>
      </c>
    </row>
    <row r="13" s="1821" customFormat="1" customHeight="1" ht="15">
      <c r="A13" s="2219">
        <v>1</v>
      </c>
      <c r="B13" s="1162"/>
      <c r="C13" s="803" t="s">
        <v>119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100</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1910</v>
      </c>
    </row>
    <row r="19" s="1852" customFormat="1" customHeight="1" ht="15">
      <c r="A19" s="1884"/>
      <c r="B19" s="1368">
        <v>1</v>
      </c>
      <c r="C19" s="1368"/>
      <c r="D19" s="802" t="s">
        <v>119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119</v>
      </c>
      <c r="D23" s="2110" t="s">
        <v>97</v>
      </c>
      <c r="E23" s="2111"/>
      <c r="F23" s="2109" t="s">
        <v>19</v>
      </c>
      <c r="G23" s="2559"/>
      <c r="H23" s="2129">
        <v>1</v>
      </c>
      <c r="I23" s="2561" t="str">
        <f>IF(U23="","",INDEX(TERRITORY_MR_LIST,MATCH(U23,TERRITORY_LIST_ID,0)))</f>
        <v/>
      </c>
      <c r="J23" s="2109" t="s">
        <v>19</v>
      </c>
      <c r="K23" s="834"/>
      <c r="L23" s="1784" t="s">
        <v>97</v>
      </c>
      <c r="M23" s="605"/>
      <c r="N23" s="606"/>
      <c r="O23" s="606"/>
      <c r="P23" s="606"/>
      <c r="Q23" s="606"/>
      <c r="R23" s="606"/>
      <c r="S23" s="606"/>
      <c r="T23" s="606"/>
      <c r="U23" s="607"/>
      <c r="V23" s="606"/>
      <c r="W23" s="606"/>
      <c r="X23" s="597"/>
      <c r="Y23" s="597" t="s">
        <v>116</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117</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118</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119</v>
      </c>
      <c r="H29" s="2105">
        <v>1</v>
      </c>
      <c r="I29" s="2564" t="str">
        <f>IF(U29="","",INDEX(TERRITORY_MR_LIST,MATCH(U29,TERRITORY_LIST_ID,0)))</f>
        <v/>
      </c>
      <c r="J29" s="2109" t="s">
        <v>19</v>
      </c>
      <c r="K29" s="834"/>
      <c r="L29" s="1784" t="s">
        <v>97</v>
      </c>
      <c r="M29" s="605"/>
      <c r="N29" s="606"/>
      <c r="O29" s="606"/>
      <c r="P29" s="606"/>
      <c r="Q29" s="606"/>
      <c r="R29" s="606"/>
      <c r="S29" s="606"/>
      <c r="T29" s="606"/>
      <c r="U29" s="607"/>
      <c r="V29" s="606"/>
      <c r="W29" s="606"/>
      <c r="X29" s="597"/>
      <c r="Y29" s="597" t="s">
        <v>116</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117</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119</v>
      </c>
      <c r="L34" s="1731" t="s">
        <v>97</v>
      </c>
      <c r="M34" s="813"/>
      <c r="N34" s="814"/>
      <c r="O34" s="606"/>
      <c r="P34" s="606"/>
      <c r="Q34" s="606"/>
      <c r="R34" s="606"/>
      <c r="S34" s="606"/>
      <c r="T34" s="606"/>
      <c r="U34" s="607"/>
      <c r="V34" s="606"/>
      <c r="W34" s="606"/>
      <c r="X34" s="597"/>
      <c r="Y34" s="597" t="s">
        <v>116</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1914</v>
      </c>
    </row>
    <row customHeight="1" ht="11.25"/>
    <row s="457" customFormat="1" customHeight="1" ht="22.5">
      <c r="A39" s="1793"/>
      <c r="B39" s="459"/>
      <c r="C39" s="861"/>
      <c r="D39" s="442"/>
      <c r="E39" s="862"/>
      <c r="F39" s="1814"/>
      <c r="G39" s="1824"/>
      <c r="H39" s="477"/>
    </row>
    <row customHeight="1" ht="11.25"/>
    <row s="1817" customFormat="1" customHeight="1" ht="11.25">
      <c r="A41" s="1817" t="s">
        <v>1915</v>
      </c>
    </row>
    <row customHeight="1" ht="11.25"/>
    <row s="457" customFormat="1" customHeight="1" ht="22.5">
      <c r="A43" s="459"/>
      <c r="B43" s="459"/>
      <c r="C43" s="459"/>
      <c r="D43" s="442"/>
      <c r="E43" s="862"/>
      <c r="F43" s="863"/>
      <c r="G43" s="1824"/>
      <c r="H43" s="477"/>
    </row>
    <row customHeight="1" ht="11.25"/>
    <row s="1817" customFormat="1" customHeight="1" ht="11.25">
      <c r="A45" s="1817" t="s">
        <v>1916</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1917</v>
      </c>
    </row>
    <row r="56" s="1614" customFormat="1" customHeight="1" ht="18.75">
      <c r="A56" s="91"/>
      <c r="B56" s="1825"/>
      <c r="C56" s="1825"/>
      <c r="D56" s="1826"/>
      <c r="E56" s="1811"/>
      <c r="F56" s="870">
        <v>13</v>
      </c>
      <c r="G56" s="869"/>
      <c r="H56" s="795"/>
      <c r="I56" s="793"/>
      <c r="J56" s="522" t="s">
        <v>19</v>
      </c>
      <c r="K56" s="2647" t="s">
        <v>22</v>
      </c>
      <c r="L56" s="91"/>
      <c r="M56" s="1638"/>
      <c r="N56" s="1638"/>
      <c r="O56" s="1638"/>
      <c r="P56" s="518" t="s">
        <v>391</v>
      </c>
      <c r="Q56" s="518" t="s">
        <v>392</v>
      </c>
      <c r="R56" s="519" t="s">
        <v>393</v>
      </c>
      <c r="S56" s="1638" t="s">
        <v>394</v>
      </c>
      <c r="T56" s="1638"/>
      <c r="U56" s="1638"/>
      <c r="V56" s="1638"/>
    </row>
    <row r="58" s="1817" customFormat="1" customHeight="1" ht="11.25">
      <c r="A58" s="1817" t="s">
        <v>1918</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1919</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1920</v>
      </c>
    </row>
    <row r="68" s="1637" customFormat="1" customHeight="1" ht="14.25">
      <c r="A68" s="345"/>
      <c r="B68" s="1162"/>
      <c r="C68" s="378"/>
      <c r="D68" s="1812"/>
      <c r="E68" s="888"/>
      <c r="F68" s="1827"/>
      <c r="G68" s="91"/>
      <c r="I68" s="1626"/>
      <c r="J68" s="1626"/>
    </row>
    <row r="70" s="1817" customFormat="1" customHeight="1" ht="11.25">
      <c r="A70" s="1817" t="s">
        <v>1921</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1922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1923</v>
      </c>
    </row>
    <row r="75" s="1817" customFormat="1" customHeight="1" ht="11.25">
      <c r="A75" s="1817" t="s">
        <v>1924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1922</v>
      </c>
    </row>
    <row r="79" s="1817" customFormat="1" customHeight="1" ht="11.25">
      <c r="A79" s="1817" t="s">
        <v>1925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1930</v>
      </c>
    </row>
    <row r="101" s="1637" customFormat="1" customHeight="1" ht="11.25">
      <c r="A101" s="1168"/>
      <c r="B101" s="1168"/>
      <c r="C101" s="1168"/>
      <c r="D101" s="1162"/>
      <c r="E101" s="1172"/>
      <c r="F101" s="1831"/>
      <c r="G101" s="1832"/>
      <c r="H101" s="2517" t="s">
        <v>97</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1932</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1934</v>
      </c>
    </row>
    <row r="115" s="1852" customFormat="1" customHeight="1" ht="15" hidden="1">
      <c r="A115" s="625"/>
      <c r="B115" s="626"/>
      <c r="C115" s="626"/>
      <c r="D115" s="2580" t="s">
        <v>97</v>
      </c>
      <c r="E115" s="2379" t="s">
        <v>103</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614</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614</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1935</v>
      </c>
    </row>
    <row r="127" s="1852" customFormat="1" customHeight="1" ht="15">
      <c r="A127" s="625"/>
      <c r="B127" s="626"/>
      <c r="C127" s="626"/>
      <c r="D127" s="2580" t="s">
        <v>97</v>
      </c>
      <c r="E127" s="2379" t="s">
        <v>103</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614</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1936</v>
      </c>
    </row>
    <row r="139" s="1852" customFormat="1" customHeight="1" ht="45">
      <c r="A139" s="1808"/>
      <c r="B139" s="1162"/>
      <c r="C139" s="414"/>
      <c r="D139" s="91"/>
      <c r="E139" s="2574"/>
      <c r="F139" s="2110" t="s">
        <v>97</v>
      </c>
      <c r="G139" s="2577" t="s">
        <v>22</v>
      </c>
      <c r="H139" s="291"/>
      <c r="I139" s="639" t="s">
        <v>97</v>
      </c>
      <c r="J139" s="1809" t="s">
        <v>1937</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1021</v>
      </c>
      <c r="J140" s="2571"/>
      <c r="K140" s="2572"/>
      <c r="L140" s="642"/>
      <c r="M140" s="643" t="s">
        <v>97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1021</v>
      </c>
      <c r="J147" s="2571"/>
      <c r="K147" s="2572"/>
      <c r="L147" s="642"/>
      <c r="M147" s="643" t="s">
        <v>97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97</v>
      </c>
      <c r="N150" s="1797"/>
      <c r="O150" s="644"/>
      <c r="P150" s="645"/>
      <c r="Q150" s="644"/>
      <c r="R150" s="646">
        <v>0</v>
      </c>
      <c r="S150" s="91"/>
      <c r="T150" s="719"/>
      <c r="U150" s="91"/>
      <c r="V150" s="91"/>
      <c r="AC150" s="91"/>
    </row>
    <row r="152" s="1817" customFormat="1" customHeight="1" ht="17.25">
      <c r="A152" s="1817" t="s">
        <v>1940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97</v>
      </c>
      <c r="N154" s="2506" t="str">
        <f>IF(Z154="","",INDEX(TERRITORY_MR_LIST,MATCH(Z154,TERRITORY_LIST_ID,0)))</f>
        <v/>
      </c>
      <c r="O154" s="2187" t="s">
        <v>64</v>
      </c>
      <c r="P154" s="2110"/>
      <c r="Q154" s="2110" t="s">
        <v>97</v>
      </c>
      <c r="R154" s="2504" t="s">
        <v>22</v>
      </c>
      <c r="S154" s="2109" t="s">
        <v>64</v>
      </c>
      <c r="T154" s="1813"/>
      <c r="U154" s="1813" t="s">
        <v>97</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97</v>
      </c>
      <c r="N160" s="2506" t="str">
        <f>IF(Z160="","",INDEX(TERRITORY_MR_LIST,MATCH(Z160,TERRITORY_LIST_ID,0)))</f>
        <v/>
      </c>
      <c r="O160" s="2187" t="s">
        <v>64</v>
      </c>
      <c r="P160" s="2110"/>
      <c r="Q160" s="2110" t="s">
        <v>97</v>
      </c>
      <c r="R160" s="2504" t="s">
        <v>22</v>
      </c>
      <c r="S160" s="2109" t="s">
        <v>64</v>
      </c>
      <c r="T160" s="1813"/>
      <c r="U160" s="1813" t="s">
        <v>97</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97</v>
      </c>
      <c r="N165" s="2506" t="str">
        <f>IF(Z165="","",INDEX(TERRITORY_MR_LIST,MATCH(Z165,TERRITORY_LIST_ID,0)))</f>
        <v/>
      </c>
      <c r="O165" s="2187" t="s">
        <v>64</v>
      </c>
      <c r="P165" s="2110"/>
      <c r="Q165" s="2110" t="s">
        <v>97</v>
      </c>
      <c r="R165" s="2504" t="s">
        <v>22</v>
      </c>
      <c r="S165" s="2109" t="s">
        <v>64</v>
      </c>
      <c r="T165" s="1813"/>
      <c r="U165" s="1813" t="s">
        <v>97</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97</v>
      </c>
      <c r="R169" s="2504" t="s">
        <v>22</v>
      </c>
      <c r="S169" s="2109" t="s">
        <v>64</v>
      </c>
      <c r="T169" s="1813"/>
      <c r="U169" s="1813" t="s">
        <v>97</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97</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97</v>
      </c>
      <c r="N176" s="2506" t="str">
        <f>IF(Z176="","",INDEX(TERRITORY_MR_LIST,MATCH(Z176,TERRITORY_LIST_ID,0)))</f>
        <v/>
      </c>
      <c r="O176" s="2187" t="s">
        <v>64</v>
      </c>
      <c r="P176" s="2110"/>
      <c r="Q176" s="2110" t="s">
        <v>97</v>
      </c>
      <c r="R176" s="2504" t="s">
        <v>22</v>
      </c>
      <c r="S176" s="2408" t="s">
        <v>19</v>
      </c>
      <c r="T176" s="1804"/>
      <c r="U176" s="1804" t="s">
        <v>97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97</v>
      </c>
      <c r="N182" s="2506" t="str">
        <f>IF(Z182="","",INDEX(TERRITORY_MR_LIST,MATCH(Z182,TERRITORY_LIST_ID,0)))</f>
        <v/>
      </c>
      <c r="O182" s="2187" t="s">
        <v>64</v>
      </c>
      <c r="P182" s="2110"/>
      <c r="Q182" s="2110" t="s">
        <v>97</v>
      </c>
      <c r="R182" s="2504" t="s">
        <v>22</v>
      </c>
      <c r="S182" s="2408" t="s">
        <v>19</v>
      </c>
      <c r="T182" s="1804"/>
      <c r="U182" s="1804" t="s">
        <v>97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97</v>
      </c>
      <c r="N187" s="2506" t="str">
        <f>IF(Z187="","",INDEX(TERRITORY_MR_LIST,MATCH(Z187,TERRITORY_LIST_ID,0)))</f>
        <v/>
      </c>
      <c r="O187" s="2187" t="s">
        <v>64</v>
      </c>
      <c r="P187" s="2110"/>
      <c r="Q187" s="2110" t="s">
        <v>97</v>
      </c>
      <c r="R187" s="2504" t="s">
        <v>22</v>
      </c>
      <c r="S187" s="2408" t="s">
        <v>19</v>
      </c>
      <c r="T187" s="1804"/>
      <c r="U187" s="1804" t="s">
        <v>97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97</v>
      </c>
      <c r="R191" s="2504" t="s">
        <v>22</v>
      </c>
      <c r="S191" s="2408" t="s">
        <v>19</v>
      </c>
      <c r="T191" s="1804"/>
      <c r="U191" s="1804" t="s">
        <v>97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1942</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97</v>
      </c>
      <c r="P202" s="2519"/>
      <c r="Q202" s="1582"/>
      <c r="R202" s="2187" t="s">
        <v>64</v>
      </c>
      <c r="S202" s="2187" t="s">
        <v>64</v>
      </c>
      <c r="T202" s="1857"/>
      <c r="U202" s="2110" t="s">
        <v>97</v>
      </c>
      <c r="V202" s="2526" t="str">
        <f>IF(AK202="","",INDEX(TERRITORY_MR_LIST,MATCH(AK202,TERRITORY_LIST_ID,0)))</f>
        <v/>
      </c>
      <c r="W202" s="1583"/>
      <c r="X202" s="2187" t="s">
        <v>64</v>
      </c>
      <c r="Y202" s="2187" t="s">
        <v>19</v>
      </c>
      <c r="Z202" s="1566"/>
      <c r="AA202" s="2110" t="s">
        <v>97</v>
      </c>
      <c r="AB202" s="2528"/>
      <c r="AC202" s="1584"/>
      <c r="AD202" s="2187" t="s">
        <v>64</v>
      </c>
      <c r="AE202" s="2187" t="s">
        <v>19</v>
      </c>
      <c r="AF202" s="1564"/>
      <c r="AG202" s="1813" t="s">
        <v>97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101</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D0CAE-4F95-5794-E9DE-0.FC82CCD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1946</v>
      </c>
      <c r="B1" s="848"/>
      <c r="C1" s="984" t="s">
        <v>1947</v>
      </c>
      <c r="D1" s="982" t="s">
        <v>807</v>
      </c>
      <c r="E1" s="982" t="s">
        <v>853</v>
      </c>
      <c r="F1" s="982" t="s">
        <v>906</v>
      </c>
      <c r="G1" s="982" t="s">
        <v>893</v>
      </c>
      <c r="H1" s="982" t="s">
        <v>1623</v>
      </c>
    </row>
    <row customHeight="1" ht="9">
      <c r="A2" s="985" t="s">
        <v>1948</v>
      </c>
      <c r="B2" s="985"/>
      <c r="C2" s="986" t="str">
        <f>INDEX(TEMPLATE_NUMBER_FORM_LIST,MATCH(TEMPLATE_SPHERE,TEMPLATE_SPHERE_LIST,0))</f>
        <v>10</v>
      </c>
      <c r="D2" s="985" t="s">
        <v>1472</v>
      </c>
      <c r="E2" s="985" t="s">
        <v>150</v>
      </c>
      <c r="F2" s="987" t="s">
        <v>150</v>
      </c>
      <c r="G2" s="985" t="s">
        <v>150</v>
      </c>
      <c r="H2" s="988"/>
    </row>
    <row customHeight="1" ht="63">
      <c r="A3" s="848"/>
      <c r="B3" s="848" t="s">
        <v>97</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1950</v>
      </c>
      <c r="B4" s="848" t="s">
        <v>107</v>
      </c>
      <c r="C4" s="986" t="str">
        <f>IF(TEMPLATE_SPHERE="HEAT",D4,IF(TEMPLATE_SPHERE="TKO",H4,E4))</f>
        <v>Форма 1. Информация об организации, осуществляющей холодное водоснабжение (общая информация)</v>
      </c>
      <c r="D4" s="985" t="s">
        <v>1951</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1952</v>
      </c>
    </row>
    <row customHeight="1" ht="117">
      <c r="A5" s="848" t="s">
        <v>1953</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1955</v>
      </c>
    </row>
    <row customHeight="1" ht="90">
      <c r="A6" s="848" t="s">
        <v>1956</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1957</v>
      </c>
      <c r="B7" s="848" t="s">
        <v>108</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1958</v>
      </c>
      <c r="E7" s="848" t="s">
        <v>1959</v>
      </c>
      <c r="F7" s="988"/>
      <c r="G7" s="988"/>
      <c r="H7" s="988"/>
    </row>
    <row customHeight="1" ht="108">
      <c r="A8" s="848" t="s">
        <v>1960</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1158</v>
      </c>
      <c r="E8" s="848" t="s">
        <v>1961</v>
      </c>
      <c r="F8" s="988"/>
      <c r="G8" s="988"/>
      <c r="H8" s="988"/>
    </row>
    <row customHeight="1" ht="99">
      <c r="A9" s="848" t="s">
        <v>1962</v>
      </c>
      <c r="B9" s="848"/>
      <c r="C9" s="848" t="s">
        <v>1963</v>
      </c>
      <c r="D9" s="848"/>
      <c r="E9" s="848"/>
      <c r="F9" s="988"/>
      <c r="G9" s="988"/>
      <c r="H9" s="988"/>
    </row>
    <row customHeight="1" ht="126">
      <c r="A10" s="848" t="s">
        <v>1964</v>
      </c>
      <c r="B10" s="848"/>
      <c r="C10" s="848" t="s">
        <v>1965</v>
      </c>
      <c r="D10" s="848"/>
      <c r="E10" s="848"/>
      <c r="F10" s="988"/>
      <c r="G10" s="988"/>
      <c r="H10" s="988"/>
    </row>
    <row customHeight="1" ht="108">
      <c r="A11" s="848" t="s">
        <v>1966</v>
      </c>
      <c r="B11" s="848"/>
      <c r="C11" s="848" t="s">
        <v>1967</v>
      </c>
      <c r="D11" s="848"/>
      <c r="E11" s="848"/>
      <c r="F11" s="988"/>
      <c r="G11" s="988"/>
      <c r="H11" s="988"/>
    </row>
    <row customHeight="1" ht="54">
      <c r="A12" s="848" t="s">
        <v>1968</v>
      </c>
      <c r="B12" s="848"/>
      <c r="C12" s="848" t="s">
        <v>1969</v>
      </c>
      <c r="D12" s="848"/>
      <c r="E12" s="848"/>
      <c r="F12" s="988"/>
      <c r="G12" s="988"/>
      <c r="H12" s="988"/>
    </row>
    <row customHeight="1" ht="45">
      <c r="A13" s="848" t="s">
        <v>1970</v>
      </c>
      <c r="B13" s="848"/>
      <c r="C13" s="848" t="s">
        <v>1971</v>
      </c>
      <c r="D13" s="848"/>
      <c r="E13" s="848"/>
      <c r="F13" s="988"/>
      <c r="G13" s="988"/>
      <c r="H13" s="988"/>
    </row>
    <row customHeight="1" ht="117">
      <c r="A14" s="848" t="s">
        <v>1972</v>
      </c>
      <c r="B14" s="848"/>
      <c r="C14" s="848" t="s">
        <v>1973</v>
      </c>
      <c r="D14" s="848"/>
      <c r="E14" s="848"/>
      <c r="F14" s="988"/>
      <c r="G14" s="988"/>
      <c r="H14" s="988"/>
    </row>
    <row customHeight="1" ht="117">
      <c r="A15" s="848" t="s">
        <v>1974</v>
      </c>
      <c r="B15" s="848"/>
      <c r="C15" s="848" t="s">
        <v>1975</v>
      </c>
      <c r="D15" s="848"/>
      <c r="E15" s="848"/>
      <c r="F15" s="988"/>
      <c r="G15" s="988"/>
      <c r="H15" s="988"/>
    </row>
    <row customHeight="1" ht="63">
      <c r="A16" s="848" t="s">
        <v>1976</v>
      </c>
      <c r="B16" s="848"/>
      <c r="C16" s="848" t="s">
        <v>1977</v>
      </c>
      <c r="D16" s="848"/>
      <c r="E16" s="848"/>
      <c r="F16" s="988"/>
      <c r="G16" s="988"/>
      <c r="H16" s="988"/>
    </row>
    <row customHeight="1" ht="54">
      <c r="A17" s="848" t="s">
        <v>1978</v>
      </c>
      <c r="B17" s="848"/>
      <c r="C17" s="986" t="s">
        <v>1979</v>
      </c>
      <c r="D17" s="848"/>
      <c r="E17" s="848"/>
      <c r="F17" s="988"/>
      <c r="G17" s="988"/>
      <c r="H17" s="988"/>
    </row>
    <row customHeight="1" ht="27">
      <c r="A18" s="848" t="s">
        <v>1980</v>
      </c>
      <c r="B18" s="848"/>
      <c r="C18" s="986" t="s">
        <v>1981</v>
      </c>
      <c r="D18" s="848"/>
      <c r="E18" s="848"/>
      <c r="F18" s="988"/>
      <c r="G18" s="988"/>
      <c r="H18" s="988"/>
    </row>
    <row customHeight="1" ht="54">
      <c r="A19" s="848" t="s">
        <v>1982</v>
      </c>
      <c r="B19" s="848"/>
      <c r="C19" s="986" t="s">
        <v>1983</v>
      </c>
      <c r="D19" s="848"/>
      <c r="E19" s="848"/>
      <c r="F19" s="988"/>
      <c r="G19" s="988"/>
      <c r="H19" s="988"/>
    </row>
    <row customHeight="1" ht="36">
      <c r="A20" s="848" t="s">
        <v>1984</v>
      </c>
      <c r="B20" s="848"/>
      <c r="C20" s="986" t="s">
        <v>1985</v>
      </c>
      <c r="D20" s="848"/>
      <c r="E20" s="848"/>
      <c r="F20" s="988"/>
      <c r="G20" s="988"/>
      <c r="H20" s="988"/>
    </row>
    <row customHeight="1" ht="36">
      <c r="A21" s="848" t="s">
        <v>1986</v>
      </c>
      <c r="B21" s="848"/>
      <c r="C21" s="986" t="s">
        <v>1987</v>
      </c>
      <c r="D21" s="848"/>
      <c r="E21" s="848"/>
      <c r="F21" s="988"/>
      <c r="G21" s="988"/>
      <c r="H21" s="988"/>
    </row>
    <row customHeight="1" ht="27">
      <c r="A22" s="848" t="s">
        <v>1988</v>
      </c>
      <c r="B22" s="848"/>
      <c r="C22" s="986" t="s">
        <v>1989</v>
      </c>
      <c r="D22" s="848"/>
      <c r="E22" s="848"/>
      <c r="F22" s="988"/>
      <c r="G22" s="988"/>
      <c r="H22" s="988"/>
    </row>
    <row customHeight="1" ht="36">
      <c r="A23" s="848" t="s">
        <v>1990</v>
      </c>
      <c r="B23" s="848"/>
      <c r="C23" s="986" t="s">
        <v>1991</v>
      </c>
      <c r="D23" s="848"/>
      <c r="E23" s="848"/>
      <c r="F23" s="988"/>
      <c r="G23" s="988"/>
      <c r="H23" s="988"/>
    </row>
    <row customHeight="1" ht="28.5">
      <c r="A24" s="848" t="s">
        <v>1992</v>
      </c>
      <c r="B24" s="848"/>
      <c r="C24" s="986" t="s">
        <v>1993</v>
      </c>
      <c r="D24" s="848"/>
      <c r="E24" s="848"/>
      <c r="F24" s="988"/>
      <c r="G24" s="988"/>
      <c r="H24" s="988"/>
    </row>
    <row customHeight="1" ht="36">
      <c r="A25" s="848" t="s">
        <v>1994</v>
      </c>
      <c r="B25" s="848"/>
      <c r="C25" s="986" t="s">
        <v>1995</v>
      </c>
      <c r="D25" s="848"/>
      <c r="E25" s="848"/>
      <c r="F25" s="988"/>
      <c r="G25" s="988"/>
      <c r="H25" s="988"/>
    </row>
    <row customHeight="1" ht="27">
      <c r="A26" s="848" t="s">
        <v>1996</v>
      </c>
      <c r="B26" s="848"/>
      <c r="C26" s="986" t="s">
        <v>1997</v>
      </c>
      <c r="D26" s="848"/>
      <c r="E26" s="848"/>
      <c r="F26" s="988"/>
      <c r="G26" s="988"/>
      <c r="H26" s="988"/>
    </row>
    <row customHeight="1" ht="36">
      <c r="A27" s="848" t="s">
        <v>1998</v>
      </c>
      <c r="B27" s="848"/>
      <c r="C27" s="986" t="s">
        <v>1999</v>
      </c>
      <c r="D27" s="848"/>
      <c r="E27" s="848"/>
      <c r="F27" s="988"/>
      <c r="G27" s="988"/>
      <c r="H27" s="988"/>
    </row>
    <row customHeight="1" ht="28.5">
      <c r="A28" s="848" t="s">
        <v>2000</v>
      </c>
      <c r="B28" s="848"/>
      <c r="C28" s="986" t="s">
        <v>2001</v>
      </c>
      <c r="D28" s="848"/>
      <c r="E28" s="848"/>
      <c r="F28" s="988"/>
      <c r="G28" s="988"/>
      <c r="H28" s="988"/>
    </row>
    <row customHeight="1" ht="126">
      <c r="A29" s="848" t="s">
        <v>2002</v>
      </c>
      <c r="B29" s="848" t="s">
        <v>1574</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2004</v>
      </c>
    </row>
    <row customHeight="1" ht="36">
      <c r="A30" s="848" t="s">
        <v>2005</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2007</v>
      </c>
      <c r="B31" s="848"/>
      <c r="C31" s="986" t="str">
        <f>IF(TEMPLATE_SPHERE="HEAT",D31,IF(TEMPLATE_SPHERE="TKO",H31,E31))</f>
        <v>Форма 1. Информация об организации, осуществляющей холодное водоснабжение (общая информация)</v>
      </c>
      <c r="D31" s="848" t="s">
        <v>2008</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2009</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2011</v>
      </c>
    </row>
    <row customHeight="1" ht="9">
      <c r="A33" s="848"/>
      <c r="B33" s="848"/>
      <c r="C33" s="986"/>
      <c r="D33" s="848"/>
      <c r="E33" s="848"/>
      <c r="F33" s="988"/>
      <c r="G33" s="988"/>
      <c r="H33" s="988"/>
    </row>
    <row customHeight="1" ht="9">
      <c r="A34" s="848"/>
      <c r="B34" s="848" t="s">
        <v>1510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FF5AFD-7A67-5CBD-4908-0.2AC5B8F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2012</v>
      </c>
      <c r="D1" s="900"/>
      <c r="E1" s="900"/>
      <c r="F1" s="900"/>
      <c r="G1" s="900"/>
      <c r="H1" s="900" t="s">
        <v>2013</v>
      </c>
      <c r="I1" s="900"/>
      <c r="J1" s="900"/>
      <c r="K1" s="900"/>
      <c r="L1" s="900"/>
      <c r="M1" s="900" t="s">
        <v>2014</v>
      </c>
      <c r="N1" s="900" t="s">
        <v>2015</v>
      </c>
      <c r="O1" s="2594" t="s">
        <v>2016</v>
      </c>
      <c r="P1" s="2594"/>
      <c r="Q1" s="2594"/>
      <c r="R1" s="2594"/>
      <c r="S1" s="2594"/>
      <c r="T1" s="2594" t="s">
        <v>2014</v>
      </c>
      <c r="U1" s="2594"/>
      <c r="V1" s="2594"/>
      <c r="W1" s="2594"/>
      <c r="X1" s="2594"/>
      <c r="Y1" s="1001"/>
      <c r="Z1" s="2594" t="s">
        <v>2017</v>
      </c>
      <c r="AA1" s="2594"/>
      <c r="AB1" s="2594"/>
      <c r="AC1" s="2594"/>
      <c r="AD1" s="2594"/>
    </row>
    <row customHeight="1" ht="18">
      <c r="A2" s="848"/>
      <c r="B2" s="848"/>
      <c r="C2" s="843" t="s">
        <v>807</v>
      </c>
      <c r="D2" s="843" t="s">
        <v>853</v>
      </c>
      <c r="E2" s="843" t="s">
        <v>906</v>
      </c>
      <c r="F2" s="843" t="s">
        <v>893</v>
      </c>
      <c r="G2" s="843" t="s">
        <v>1623</v>
      </c>
      <c r="H2" s="845"/>
      <c r="I2" s="845"/>
      <c r="J2" s="845"/>
      <c r="K2" s="845"/>
      <c r="L2" s="845"/>
      <c r="M2" s="845"/>
      <c r="N2" s="845"/>
      <c r="O2" s="843" t="s">
        <v>807</v>
      </c>
      <c r="P2" s="843" t="s">
        <v>853</v>
      </c>
      <c r="Q2" s="843" t="s">
        <v>893</v>
      </c>
      <c r="R2" s="843" t="s">
        <v>906</v>
      </c>
      <c r="S2" s="843" t="s">
        <v>1623</v>
      </c>
      <c r="T2" s="843" t="s">
        <v>807</v>
      </c>
      <c r="U2" s="843" t="s">
        <v>853</v>
      </c>
      <c r="V2" s="843" t="s">
        <v>893</v>
      </c>
      <c r="W2" s="843" t="s">
        <v>906</v>
      </c>
      <c r="X2" s="843" t="s">
        <v>1623</v>
      </c>
      <c r="Y2" s="843"/>
      <c r="Z2" s="843" t="s">
        <v>807</v>
      </c>
      <c r="AA2" s="852" t="s">
        <v>853</v>
      </c>
      <c r="AB2" s="843" t="s">
        <v>893</v>
      </c>
      <c r="AC2" s="843" t="s">
        <v>906</v>
      </c>
      <c r="AD2" s="843" t="s">
        <v>1623</v>
      </c>
    </row>
    <row customHeight="1" ht="162">
      <c r="A3" s="847" t="s">
        <v>27</v>
      </c>
      <c r="B3" s="847"/>
      <c r="C3" s="2598" t="s">
        <v>2018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2019</v>
      </c>
      <c r="AA3" s="845" t="s">
        <v>2020</v>
      </c>
      <c r="AB3" s="848" t="s">
        <v>2021</v>
      </c>
      <c r="AC3" s="848" t="s">
        <v>2022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1561</v>
      </c>
      <c r="D11" s="2601" t="s">
        <v>1557</v>
      </c>
      <c r="E11" s="2601" t="s">
        <v>1656</v>
      </c>
      <c r="F11" s="2601" t="s">
        <v>2023</v>
      </c>
      <c r="G11" s="2601"/>
      <c r="H11" s="900" t="s">
        <v>2024</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2025</v>
      </c>
      <c r="U11" s="845" t="s">
        <v>2026</v>
      </c>
      <c r="V11" s="845"/>
      <c r="W11" s="845"/>
      <c r="X11" s="845"/>
      <c r="Y11" s="1002"/>
      <c r="Z11" s="848" t="s">
        <v>2027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2028</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2029</v>
      </c>
      <c r="U12" s="845" t="s">
        <v>2030</v>
      </c>
      <c r="V12" s="845"/>
      <c r="W12" s="845"/>
      <c r="X12" s="845"/>
      <c r="Y12" s="1002"/>
      <c r="Z12" s="848" t="s">
        <v>2031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2032</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2033</v>
      </c>
      <c r="U13" s="846" t="s">
        <v>2034</v>
      </c>
      <c r="V13" s="846"/>
      <c r="W13" s="846"/>
      <c r="X13" s="845"/>
      <c r="Y13" s="1002"/>
      <c r="Z13" s="848" t="s">
        <v>2035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2037</v>
      </c>
      <c r="AA14" s="851" t="s">
        <v>2037</v>
      </c>
      <c r="AB14" s="848"/>
      <c r="AC14" s="848"/>
      <c r="AD14" s="848"/>
    </row>
    <row customHeight="1" ht="108">
      <c r="A15" s="2595"/>
      <c r="B15" s="901">
        <v>5</v>
      </c>
      <c r="C15" s="2602"/>
      <c r="D15" s="2602"/>
      <c r="E15" s="2602"/>
      <c r="F15" s="2602"/>
      <c r="G15" s="2602"/>
      <c r="H15" s="2596" t="s">
        <v>2038</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1659</v>
      </c>
      <c r="B18" s="901">
        <v>1</v>
      </c>
      <c r="C18" s="845" t="s">
        <v>2024</v>
      </c>
      <c r="D18" s="969" t="s">
        <v>2024</v>
      </c>
      <c r="E18" s="845" t="s">
        <v>2024</v>
      </c>
      <c r="F18" s="845" t="s">
        <v>2024</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2041</v>
      </c>
      <c r="U18" s="848" t="s">
        <v>2042</v>
      </c>
      <c r="V18" s="848" t="s">
        <v>2043</v>
      </c>
      <c r="W18" s="848" t="s">
        <v>2044</v>
      </c>
      <c r="X18" s="845"/>
      <c r="Y18" s="1002"/>
      <c r="Z18" s="848" t="s">
        <v>2045</v>
      </c>
      <c r="AA18" s="851" t="s">
        <v>2046</v>
      </c>
      <c r="AB18" s="851" t="s">
        <v>2046</v>
      </c>
      <c r="AC18" s="851" t="s">
        <v>2046</v>
      </c>
      <c r="AD18" s="848"/>
    </row>
    <row customHeight="1" ht="36">
      <c r="A19" s="847"/>
      <c r="B19" s="901">
        <v>2</v>
      </c>
      <c r="C19" s="845" t="s">
        <v>2028</v>
      </c>
      <c r="D19" s="969" t="s">
        <v>2028</v>
      </c>
      <c r="E19" s="845" t="s">
        <v>2028</v>
      </c>
      <c r="F19" s="845" t="s">
        <v>2028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2047</v>
      </c>
      <c r="U19" s="848" t="s">
        <v>2048</v>
      </c>
      <c r="V19" s="848" t="s">
        <v>2049</v>
      </c>
      <c r="W19" s="848" t="s">
        <v>2050</v>
      </c>
      <c r="X19" s="845"/>
      <c r="Y19" s="1002"/>
      <c r="Z19" s="848" t="s">
        <v>2051</v>
      </c>
      <c r="AA19" s="851" t="s">
        <v>2051</v>
      </c>
      <c r="AB19" s="851" t="s">
        <v>2051</v>
      </c>
      <c r="AC19" s="851" t="s">
        <v>2051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708</v>
      </c>
      <c r="P20" s="959" t="s">
        <v>708</v>
      </c>
      <c r="Q20" s="959" t="s">
        <v>708</v>
      </c>
      <c r="R20" s="959" t="s">
        <v>708</v>
      </c>
      <c r="S20" s="959"/>
      <c r="T20" s="966" t="s">
        <v>2052</v>
      </c>
      <c r="U20" s="848" t="s">
        <v>2053</v>
      </c>
      <c r="V20" s="848" t="s">
        <v>2054</v>
      </c>
      <c r="W20" s="848" t="s">
        <v>2055</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306</v>
      </c>
      <c r="P21" s="959"/>
      <c r="Q21" s="959"/>
      <c r="R21" s="959"/>
      <c r="S21" s="959"/>
      <c r="T21" s="966" t="s">
        <v>2056</v>
      </c>
      <c r="U21" s="848"/>
      <c r="V21" s="848"/>
      <c r="W21" s="848"/>
      <c r="X21" s="845"/>
      <c r="Y21" s="1002"/>
      <c r="Z21" s="848" t="s">
        <v>2057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2060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2061</v>
      </c>
      <c r="U25" s="848" t="s">
        <v>2061</v>
      </c>
      <c r="V25" s="848" t="s">
        <v>2061</v>
      </c>
      <c r="W25" s="848" t="s">
        <v>2061</v>
      </c>
      <c r="X25" s="845"/>
      <c r="Y25" s="1002"/>
      <c r="Z25" s="848"/>
      <c r="AA25" s="851"/>
      <c r="AB25" s="848"/>
      <c r="AC25" s="848"/>
      <c r="AD25" s="848"/>
    </row>
    <row customHeight="1" ht="18">
      <c r="A26" s="847"/>
      <c r="B26" s="901">
        <v>9</v>
      </c>
      <c r="C26" s="845" t="s">
        <v>652</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724</v>
      </c>
      <c r="P26" s="959" t="s">
        <v>718</v>
      </c>
      <c r="Q26" s="959" t="s">
        <v>2062</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2063</v>
      </c>
      <c r="V26" s="966" t="s">
        <v>2063</v>
      </c>
      <c r="W26" s="966" t="s">
        <v>2063</v>
      </c>
      <c r="X26" s="845"/>
      <c r="Y26" s="1002"/>
      <c r="Z26" s="848"/>
      <c r="AA26" s="851"/>
      <c r="AB26" s="848"/>
      <c r="AC26" s="848"/>
      <c r="AD26" s="848"/>
    </row>
    <row customHeight="1" ht="18">
      <c r="A27" s="847"/>
      <c r="B27" s="901">
        <v>10</v>
      </c>
      <c r="C27" s="845" t="s">
        <v>656</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726</v>
      </c>
      <c r="P27" s="959" t="s">
        <v>720</v>
      </c>
      <c r="Q27" s="959" t="s">
        <v>2064</v>
      </c>
      <c r="R27" s="959" t="s">
        <v>720</v>
      </c>
      <c r="S27" s="959"/>
      <c r="T27" s="966" t="s">
        <v>2065</v>
      </c>
      <c r="U27" s="966" t="s">
        <v>2065</v>
      </c>
      <c r="V27" s="966" t="s">
        <v>2065</v>
      </c>
      <c r="W27" s="966" t="s">
        <v>2065</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728</v>
      </c>
      <c r="P28" s="959"/>
      <c r="Q28" s="959"/>
      <c r="R28" s="959"/>
      <c r="S28" s="959"/>
      <c r="T28" s="966" t="s">
        <v>2066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2067</v>
      </c>
      <c r="V29" s="848"/>
      <c r="W29" s="848" t="s">
        <v>2067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737</v>
      </c>
      <c r="P30" s="959" t="s">
        <v>728</v>
      </c>
      <c r="Q30" s="959" t="s">
        <v>737</v>
      </c>
      <c r="R30" s="959" t="s">
        <v>728</v>
      </c>
      <c r="S30" s="959"/>
      <c r="T30" s="966" t="s">
        <v>2068</v>
      </c>
      <c r="U30" s="848" t="s">
        <v>2068</v>
      </c>
      <c r="V30" s="848" t="s">
        <v>2068</v>
      </c>
      <c r="W30" s="848" t="s">
        <v>2068</v>
      </c>
      <c r="X30" s="845"/>
      <c r="Y30" s="1002"/>
      <c r="Z30" s="848"/>
      <c r="AA30" s="851" t="s">
        <v>2069</v>
      </c>
      <c r="AB30" s="851" t="s">
        <v>2069</v>
      </c>
      <c r="AC30" s="851" t="s">
        <v>2069</v>
      </c>
      <c r="AD30" s="848"/>
    </row>
    <row customHeight="1" ht="18">
      <c r="A31" s="847"/>
      <c r="B31" s="901">
        <v>14</v>
      </c>
      <c r="C31" s="845" t="s">
        <v>2070</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2071</v>
      </c>
      <c r="P31" s="959" t="s">
        <v>731</v>
      </c>
      <c r="Q31" s="959" t="s">
        <v>2071</v>
      </c>
      <c r="R31" s="959" t="s">
        <v>731</v>
      </c>
      <c r="S31" s="959"/>
      <c r="T31" s="967" t="s">
        <v>2072</v>
      </c>
      <c r="U31" s="848" t="s">
        <v>2072</v>
      </c>
      <c r="V31" s="848" t="s">
        <v>2072</v>
      </c>
      <c r="W31" s="848" t="s">
        <v>2072</v>
      </c>
      <c r="X31" s="845"/>
      <c r="Y31" s="1002"/>
      <c r="Z31" s="848"/>
      <c r="AA31" s="851"/>
      <c r="AB31" s="851"/>
      <c r="AC31" s="851"/>
      <c r="AD31" s="848"/>
    </row>
    <row customHeight="1" ht="36">
      <c r="A32" s="847"/>
      <c r="B32" s="901">
        <v>15</v>
      </c>
      <c r="C32" s="845" t="s">
        <v>2073</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2074</v>
      </c>
      <c r="P32" s="959" t="s">
        <v>733</v>
      </c>
      <c r="Q32" s="959" t="s">
        <v>2074</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2075</v>
      </c>
      <c r="V32" s="848" t="s">
        <v>2075</v>
      </c>
      <c r="W32" s="848" t="s">
        <v>2075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2076</v>
      </c>
      <c r="V33" s="848" t="s">
        <v>2076</v>
      </c>
      <c r="W33" s="848" t="s">
        <v>2077</v>
      </c>
      <c r="X33" s="845"/>
      <c r="Y33" s="1002"/>
      <c r="Z33" s="848"/>
      <c r="AA33" s="851" t="s">
        <v>2078</v>
      </c>
      <c r="AB33" s="851" t="s">
        <v>2078</v>
      </c>
      <c r="AC33" s="851" t="s">
        <v>2078</v>
      </c>
      <c r="AD33" s="848"/>
    </row>
    <row customHeight="1" ht="27">
      <c r="A34" s="847"/>
      <c r="B34" s="901">
        <v>17</v>
      </c>
      <c r="C34" s="845" t="s">
        <v>2079</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2080</v>
      </c>
      <c r="P34" s="959" t="s">
        <v>2062</v>
      </c>
      <c r="Q34" s="959" t="s">
        <v>2080</v>
      </c>
      <c r="R34" s="959" t="s">
        <v>2062</v>
      </c>
      <c r="S34" s="959"/>
      <c r="T34" s="968" t="s">
        <v>2081</v>
      </c>
      <c r="U34" s="848" t="s">
        <v>2081</v>
      </c>
      <c r="V34" s="848" t="s">
        <v>2081</v>
      </c>
      <c r="W34" s="848" t="s">
        <v>2082</v>
      </c>
      <c r="X34" s="845"/>
      <c r="Y34" s="1002"/>
      <c r="Z34" s="848"/>
      <c r="AA34" s="851"/>
      <c r="AB34" s="848"/>
      <c r="AC34" s="848"/>
      <c r="AD34" s="848"/>
    </row>
    <row customHeight="1" ht="45">
      <c r="A35" s="847"/>
      <c r="B35" s="901">
        <v>18</v>
      </c>
      <c r="C35" s="845" t="s">
        <v>2083</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2084</v>
      </c>
      <c r="P35" s="959" t="s">
        <v>2064</v>
      </c>
      <c r="Q35" s="959" t="s">
        <v>2084</v>
      </c>
      <c r="R35" s="959" t="s">
        <v>2064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2085</v>
      </c>
      <c r="V35" s="848" t="s">
        <v>2085</v>
      </c>
      <c r="W35" s="848" t="s">
        <v>2085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2086</v>
      </c>
      <c r="U36" s="848" t="s">
        <v>2086</v>
      </c>
      <c r="V36" s="848" t="s">
        <v>2086</v>
      </c>
      <c r="W36" s="848" t="s">
        <v>2086</v>
      </c>
      <c r="X36" s="845"/>
      <c r="Y36" s="1002"/>
      <c r="Z36" s="848"/>
      <c r="AA36" s="851"/>
      <c r="AB36" s="848"/>
      <c r="AC36" s="848"/>
      <c r="AD36" s="848"/>
    </row>
    <row customHeight="1" ht="18">
      <c r="A37" s="847"/>
      <c r="B37" s="901">
        <v>20</v>
      </c>
      <c r="C37" s="845" t="s">
        <v>2087</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2088</v>
      </c>
      <c r="P37" s="959" t="s">
        <v>2071</v>
      </c>
      <c r="Q37" s="959" t="s">
        <v>2088</v>
      </c>
      <c r="R37" s="959" t="s">
        <v>2071</v>
      </c>
      <c r="S37" s="959"/>
      <c r="T37" s="966" t="s">
        <v>2089</v>
      </c>
      <c r="U37" s="848" t="s">
        <v>2089</v>
      </c>
      <c r="V37" s="848" t="s">
        <v>2089</v>
      </c>
      <c r="W37" s="848" t="s">
        <v>2089</v>
      </c>
      <c r="X37" s="845"/>
      <c r="Y37" s="1002"/>
      <c r="Z37" s="848"/>
      <c r="AA37" s="851"/>
      <c r="AB37" s="848"/>
      <c r="AC37" s="848"/>
      <c r="AD37" s="848"/>
    </row>
    <row customHeight="1" ht="18">
      <c r="A38" s="847"/>
      <c r="B38" s="901">
        <v>21</v>
      </c>
      <c r="C38" s="845" t="s">
        <v>2090</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2091</v>
      </c>
      <c r="P38" s="959" t="s">
        <v>2074</v>
      </c>
      <c r="Q38" s="959" t="s">
        <v>2091</v>
      </c>
      <c r="R38" s="959" t="s">
        <v>2074</v>
      </c>
      <c r="S38" s="959"/>
      <c r="T38" s="966" t="s">
        <v>2092</v>
      </c>
      <c r="U38" s="848" t="s">
        <v>2092</v>
      </c>
      <c r="V38" s="848" t="s">
        <v>2092</v>
      </c>
      <c r="W38" s="848" t="s">
        <v>2092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745</v>
      </c>
      <c r="P39" s="959" t="s">
        <v>739</v>
      </c>
      <c r="Q39" s="959" t="s">
        <v>745</v>
      </c>
      <c r="R39" s="959" t="s">
        <v>739</v>
      </c>
      <c r="S39" s="959"/>
      <c r="T39" s="966" t="s">
        <v>2093</v>
      </c>
      <c r="U39" s="848" t="s">
        <v>2094</v>
      </c>
      <c r="V39" s="848" t="s">
        <v>2095</v>
      </c>
      <c r="W39" s="848" t="s">
        <v>2096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2097</v>
      </c>
      <c r="P40" s="959" t="s">
        <v>741</v>
      </c>
      <c r="Q40" s="959" t="s">
        <v>2097</v>
      </c>
      <c r="R40" s="959" t="s">
        <v>741</v>
      </c>
      <c r="S40" s="959"/>
      <c r="T40" s="845" t="s">
        <v>2098</v>
      </c>
      <c r="U40" s="845" t="s">
        <v>2098</v>
      </c>
      <c r="V40" s="845" t="s">
        <v>2098</v>
      </c>
      <c r="W40" s="845" t="s">
        <v>2098</v>
      </c>
      <c r="X40" s="845"/>
      <c r="Y40" s="1002"/>
      <c r="Z40" s="848" t="s">
        <v>2099</v>
      </c>
      <c r="AA40" s="851" t="s">
        <v>2099</v>
      </c>
      <c r="AB40" s="851" t="s">
        <v>2099</v>
      </c>
      <c r="AC40" s="851" t="s">
        <v>2099</v>
      </c>
      <c r="AD40" s="848"/>
    </row>
    <row customHeight="1" ht="27">
      <c r="A41" s="847"/>
      <c r="B41" s="901">
        <v>24</v>
      </c>
      <c r="C41" s="845" t="s">
        <v>2100</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2101</v>
      </c>
      <c r="P41" s="959" t="s">
        <v>2088</v>
      </c>
      <c r="Q41" s="959" t="s">
        <v>2101</v>
      </c>
      <c r="R41" s="959" t="s">
        <v>2088</v>
      </c>
      <c r="S41" s="959"/>
      <c r="T41" s="845" t="s">
        <v>2102</v>
      </c>
      <c r="U41" s="845" t="s">
        <v>2102</v>
      </c>
      <c r="V41" s="845" t="s">
        <v>2102</v>
      </c>
      <c r="W41" s="845" t="s">
        <v>2102</v>
      </c>
      <c r="X41" s="845"/>
      <c r="Y41" s="1002"/>
      <c r="Z41" s="848" t="s">
        <v>2103</v>
      </c>
      <c r="AA41" s="848" t="s">
        <v>2103</v>
      </c>
      <c r="AB41" s="848" t="s">
        <v>2103</v>
      </c>
      <c r="AC41" s="848" t="s">
        <v>2103</v>
      </c>
      <c r="AD41" s="848"/>
    </row>
    <row customHeight="1" ht="27">
      <c r="A42" s="847"/>
      <c r="B42" s="901">
        <v>25</v>
      </c>
      <c r="C42" s="845" t="s">
        <v>2104</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2105</v>
      </c>
      <c r="P42" s="959" t="s">
        <v>2091</v>
      </c>
      <c r="Q42" s="959" t="s">
        <v>2105</v>
      </c>
      <c r="R42" s="959" t="s">
        <v>2091</v>
      </c>
      <c r="S42" s="959"/>
      <c r="T42" s="845" t="s">
        <v>2106</v>
      </c>
      <c r="U42" s="845" t="s">
        <v>2106</v>
      </c>
      <c r="V42" s="845" t="s">
        <v>2106</v>
      </c>
      <c r="W42" s="845" t="s">
        <v>2106</v>
      </c>
      <c r="X42" s="845"/>
      <c r="Y42" s="1002"/>
      <c r="Z42" s="848" t="s">
        <v>2107</v>
      </c>
      <c r="AA42" s="848" t="s">
        <v>2107</v>
      </c>
      <c r="AB42" s="848" t="s">
        <v>2107</v>
      </c>
      <c r="AC42" s="848" t="s">
        <v>2107</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2108</v>
      </c>
      <c r="P43" s="959" t="s">
        <v>745</v>
      </c>
      <c r="Q43" s="959" t="s">
        <v>2108</v>
      </c>
      <c r="R43" s="959" t="s">
        <v>745</v>
      </c>
      <c r="S43" s="959"/>
      <c r="T43" s="845" t="s">
        <v>2109</v>
      </c>
      <c r="U43" s="845" t="s">
        <v>2109</v>
      </c>
      <c r="V43" s="845" t="s">
        <v>2109</v>
      </c>
      <c r="W43" s="845" t="s">
        <v>2109</v>
      </c>
      <c r="X43" s="845"/>
      <c r="Y43" s="1002"/>
      <c r="Z43" s="848" t="s">
        <v>2110</v>
      </c>
      <c r="AA43" s="848" t="s">
        <v>2110</v>
      </c>
      <c r="AB43" s="848" t="s">
        <v>2110</v>
      </c>
      <c r="AC43" s="848" t="s">
        <v>2110</v>
      </c>
      <c r="AD43" s="848"/>
    </row>
    <row customHeight="1" ht="27">
      <c r="A44" s="847"/>
      <c r="B44" s="901">
        <v>27</v>
      </c>
      <c r="C44" s="845" t="s">
        <v>2111</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2112</v>
      </c>
      <c r="P44" s="959" t="s">
        <v>2113</v>
      </c>
      <c r="Q44" s="959" t="s">
        <v>2112</v>
      </c>
      <c r="R44" s="959" t="s">
        <v>2113</v>
      </c>
      <c r="S44" s="959"/>
      <c r="T44" s="845" t="s">
        <v>2102</v>
      </c>
      <c r="U44" s="845" t="s">
        <v>2102</v>
      </c>
      <c r="V44" s="845" t="s">
        <v>2102</v>
      </c>
      <c r="W44" s="845" t="s">
        <v>2102</v>
      </c>
      <c r="X44" s="845"/>
      <c r="Y44" s="1002"/>
      <c r="Z44" s="848" t="s">
        <v>2114</v>
      </c>
      <c r="AA44" s="848" t="s">
        <v>2114</v>
      </c>
      <c r="AB44" s="848" t="s">
        <v>2114</v>
      </c>
      <c r="AC44" s="848" t="s">
        <v>2114</v>
      </c>
      <c r="AD44" s="848"/>
    </row>
    <row customHeight="1" ht="27">
      <c r="A45" s="847"/>
      <c r="B45" s="901">
        <v>28</v>
      </c>
      <c r="C45" s="845" t="s">
        <v>2115</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2116</v>
      </c>
      <c r="P45" s="959" t="s">
        <v>2117</v>
      </c>
      <c r="Q45" s="959" t="s">
        <v>2116</v>
      </c>
      <c r="R45" s="959" t="s">
        <v>2117</v>
      </c>
      <c r="S45" s="959"/>
      <c r="T45" s="845" t="s">
        <v>2106</v>
      </c>
      <c r="U45" s="845" t="s">
        <v>2106</v>
      </c>
      <c r="V45" s="845" t="s">
        <v>2106</v>
      </c>
      <c r="W45" s="845" t="s">
        <v>2106</v>
      </c>
      <c r="X45" s="845"/>
      <c r="Y45" s="1002"/>
      <c r="Z45" s="848" t="s">
        <v>2118</v>
      </c>
      <c r="AA45" s="848" t="s">
        <v>2118</v>
      </c>
      <c r="AB45" s="848" t="s">
        <v>2118</v>
      </c>
      <c r="AC45" s="848" t="s">
        <v>2118</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2119</v>
      </c>
      <c r="P46" s="959" t="s">
        <v>2097</v>
      </c>
      <c r="Q46" s="959" t="s">
        <v>2119</v>
      </c>
      <c r="R46" s="959" t="s">
        <v>2097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2120</v>
      </c>
      <c r="V46" s="845" t="s">
        <v>2120</v>
      </c>
      <c r="W46" s="845" t="s">
        <v>2120</v>
      </c>
      <c r="X46" s="845"/>
      <c r="Y46" s="1002"/>
      <c r="Z46" s="848" t="s">
        <v>2121</v>
      </c>
      <c r="AA46" s="848" t="s">
        <v>2122</v>
      </c>
      <c r="AB46" s="848" t="s">
        <v>2122</v>
      </c>
      <c r="AC46" s="848" t="s">
        <v>2122</v>
      </c>
      <c r="AD46" s="848"/>
    </row>
    <row customHeight="1" ht="54">
      <c r="A47" s="847"/>
      <c r="B47" s="901">
        <v>30</v>
      </c>
      <c r="C47" s="845" t="s">
        <v>2123</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2124</v>
      </c>
      <c r="P47" s="959" t="s">
        <v>2101</v>
      </c>
      <c r="Q47" s="959" t="s">
        <v>2124</v>
      </c>
      <c r="R47" s="959" t="s">
        <v>2101</v>
      </c>
      <c r="S47" s="959"/>
      <c r="T47" s="845" t="s">
        <v>2125</v>
      </c>
      <c r="U47" s="845" t="s">
        <v>2125</v>
      </c>
      <c r="V47" s="845" t="s">
        <v>2125</v>
      </c>
      <c r="W47" s="845" t="s">
        <v>2125</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2108</v>
      </c>
      <c r="Q48" s="959" t="s">
        <v>2126</v>
      </c>
      <c r="R48" s="959" t="s">
        <v>2108</v>
      </c>
      <c r="S48" s="959"/>
      <c r="T48" s="845"/>
      <c r="U48" s="845" t="s">
        <v>2127</v>
      </c>
      <c r="V48" s="845" t="s">
        <v>2128</v>
      </c>
      <c r="W48" s="845" t="s">
        <v>2128</v>
      </c>
      <c r="X48" s="845"/>
      <c r="Y48" s="1002"/>
      <c r="Z48" s="848"/>
      <c r="AA48" s="851" t="s">
        <v>2122</v>
      </c>
      <c r="AB48" s="851" t="s">
        <v>2122</v>
      </c>
      <c r="AC48" s="851" t="s">
        <v>2122</v>
      </c>
      <c r="AD48" s="848"/>
    </row>
    <row customHeight="1" ht="54">
      <c r="A49" s="847"/>
      <c r="B49" s="901">
        <v>32</v>
      </c>
      <c r="C49" s="845" t="s">
        <v>2129</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2112</v>
      </c>
      <c r="Q49" s="959" t="s">
        <v>2130</v>
      </c>
      <c r="R49" s="959" t="s">
        <v>2112</v>
      </c>
      <c r="S49" s="959"/>
      <c r="T49" s="845"/>
      <c r="U49" s="845" t="s">
        <v>2125</v>
      </c>
      <c r="V49" s="845" t="s">
        <v>2125</v>
      </c>
      <c r="W49" s="845" t="s">
        <v>2125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2126</v>
      </c>
      <c r="P50" s="959" t="s">
        <v>2119</v>
      </c>
      <c r="Q50" s="959" t="s">
        <v>2131</v>
      </c>
      <c r="R50" s="959" t="s">
        <v>2119</v>
      </c>
      <c r="S50" s="959"/>
      <c r="T50" s="845" t="s">
        <v>2132</v>
      </c>
      <c r="U50" s="845" t="s">
        <v>2133</v>
      </c>
      <c r="V50" s="845" t="s">
        <v>2134</v>
      </c>
      <c r="W50" s="845" t="s">
        <v>2135</v>
      </c>
      <c r="X50" s="845"/>
      <c r="Y50" s="1002"/>
      <c r="Z50" s="848" t="s">
        <v>2136</v>
      </c>
      <c r="AA50" s="851" t="s">
        <v>2137</v>
      </c>
      <c r="AB50" s="851" t="s">
        <v>2137</v>
      </c>
      <c r="AC50" s="851" t="s">
        <v>2137</v>
      </c>
      <c r="AD50" s="848"/>
    </row>
    <row customHeight="1" ht="27">
      <c r="A51" s="847"/>
      <c r="B51" s="901">
        <v>34</v>
      </c>
      <c r="C51" s="845" t="s">
        <v>2138</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2139</v>
      </c>
      <c r="U51" s="845"/>
      <c r="V51" s="845"/>
      <c r="W51" s="845"/>
      <c r="X51" s="845"/>
      <c r="Y51" s="1002"/>
      <c r="Z51" s="848"/>
      <c r="AA51" s="851"/>
      <c r="AB51" s="851"/>
      <c r="AC51" s="851"/>
      <c r="AD51" s="848"/>
    </row>
    <row customHeight="1" ht="36">
      <c r="A52" s="847"/>
      <c r="B52" s="901">
        <v>35</v>
      </c>
      <c r="C52" s="845" t="s">
        <v>2032</v>
      </c>
      <c r="D52" s="969" t="s">
        <v>2032</v>
      </c>
      <c r="E52" s="845" t="s">
        <v>2032</v>
      </c>
      <c r="F52" s="845" t="s">
        <v>2032</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2140</v>
      </c>
      <c r="U52" s="845" t="s">
        <v>2141</v>
      </c>
      <c r="V52" s="845" t="s">
        <v>2142</v>
      </c>
      <c r="W52" s="845" t="s">
        <v>2143</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2144</v>
      </c>
      <c r="U53" s="845" t="s">
        <v>2144</v>
      </c>
      <c r="V53" s="845" t="s">
        <v>2144</v>
      </c>
      <c r="W53" s="845" t="s">
        <v>2144</v>
      </c>
      <c r="X53" s="845"/>
      <c r="Y53" s="1002"/>
      <c r="Z53" s="848"/>
      <c r="AA53" s="851"/>
      <c r="AB53" s="848"/>
      <c r="AC53" s="848"/>
      <c r="AD53" s="848"/>
    </row>
    <row customHeight="1" ht="18">
      <c r="A54" s="847"/>
      <c r="B54" s="901">
        <v>37</v>
      </c>
      <c r="C54" s="845" t="s">
        <v>2038</v>
      </c>
      <c r="D54" s="969" t="s">
        <v>2038</v>
      </c>
      <c r="E54" s="845" t="s">
        <v>2038</v>
      </c>
      <c r="F54" s="845" t="s">
        <v>2038</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108</v>
      </c>
      <c r="P54" s="959" t="s">
        <v>89</v>
      </c>
      <c r="Q54" s="959" t="s">
        <v>89</v>
      </c>
      <c r="R54" s="959" t="s">
        <v>89</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2145</v>
      </c>
      <c r="V55" s="845" t="s">
        <v>2145</v>
      </c>
      <c r="W55" s="845" t="s">
        <v>2145</v>
      </c>
      <c r="X55" s="845"/>
      <c r="Y55" s="1002"/>
      <c r="Z55" s="848" t="s">
        <v>2146</v>
      </c>
      <c r="AA55" s="848" t="s">
        <v>2146</v>
      </c>
      <c r="AB55" s="848" t="s">
        <v>2146</v>
      </c>
      <c r="AC55" s="848" t="s">
        <v>2146</v>
      </c>
      <c r="AD55" s="848"/>
    </row>
    <row customHeight="1" ht="27">
      <c r="A56" s="847"/>
      <c r="B56" s="901">
        <v>39</v>
      </c>
      <c r="C56" s="845" t="s">
        <v>1021</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2147</v>
      </c>
      <c r="V56" s="845" t="s">
        <v>2147</v>
      </c>
      <c r="W56" s="845" t="s">
        <v>2147</v>
      </c>
      <c r="X56" s="845"/>
      <c r="Y56" s="1002"/>
      <c r="Z56" s="848" t="s">
        <v>758</v>
      </c>
      <c r="AA56" s="848" t="s">
        <v>758</v>
      </c>
      <c r="AB56" s="848" t="s">
        <v>758</v>
      </c>
      <c r="AC56" s="848" t="s">
        <v>758</v>
      </c>
      <c r="AD56" s="848"/>
    </row>
    <row customHeight="1" ht="27">
      <c r="A57" s="847"/>
      <c r="B57" s="901">
        <v>40</v>
      </c>
      <c r="C57" s="845" t="s">
        <v>1023</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2148</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2149</v>
      </c>
      <c r="V57" s="845" t="s">
        <v>2149</v>
      </c>
      <c r="W57" s="845" t="s">
        <v>2149</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2150</v>
      </c>
      <c r="V58" s="845" t="s">
        <v>2150</v>
      </c>
      <c r="W58" s="845" t="s">
        <v>2150</v>
      </c>
      <c r="X58" s="845"/>
      <c r="Y58" s="1002"/>
      <c r="Z58" s="848"/>
      <c r="AA58" s="851"/>
      <c r="AB58" s="848"/>
      <c r="AC58" s="848"/>
      <c r="AD58" s="848"/>
    </row>
    <row customHeight="1" ht="36">
      <c r="A59" s="847"/>
      <c r="B59" s="901">
        <v>42</v>
      </c>
      <c r="C59" s="845">
        <v>3</v>
      </c>
      <c r="D59" s="969" t="s">
        <v>2138</v>
      </c>
      <c r="E59" s="845" t="s">
        <v>2138</v>
      </c>
      <c r="F59" s="845" t="s">
        <v>2138</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108</v>
      </c>
      <c r="Q59" s="959" t="s">
        <v>108</v>
      </c>
      <c r="R59" s="959" t="s">
        <v>108</v>
      </c>
      <c r="S59" s="959"/>
      <c r="T59" s="845"/>
      <c r="U59" s="845" t="s">
        <v>2151</v>
      </c>
      <c r="V59" s="845" t="s">
        <v>2152</v>
      </c>
      <c r="W59" s="845" t="s">
        <v>2153</v>
      </c>
      <c r="X59" s="845"/>
      <c r="Y59" s="1002"/>
      <c r="Z59" s="848"/>
      <c r="AA59" s="851"/>
      <c r="AB59" s="848"/>
      <c r="AC59" s="848"/>
      <c r="AD59" s="848"/>
    </row>
    <row customHeight="1" ht="81">
      <c r="A60" s="847"/>
      <c r="B60" s="901">
        <v>43</v>
      </c>
      <c r="C60" s="845" t="s">
        <v>2154</v>
      </c>
      <c r="D60" s="969" t="s">
        <v>2154</v>
      </c>
      <c r="E60" s="845" t="s">
        <v>2154</v>
      </c>
      <c r="F60" s="845" t="s">
        <v>2154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629</v>
      </c>
      <c r="U60" s="845" t="s">
        <v>629</v>
      </c>
      <c r="V60" s="845" t="s">
        <v>629</v>
      </c>
      <c r="W60" s="845" t="s">
        <v>629</v>
      </c>
      <c r="X60" s="845"/>
      <c r="Y60" s="1002"/>
      <c r="Z60" s="848" t="s">
        <v>2155</v>
      </c>
      <c r="AA60" s="851" t="s">
        <v>2156</v>
      </c>
      <c r="AB60" s="848" t="s">
        <v>2157</v>
      </c>
      <c r="AC60" s="848" t="s">
        <v>2156</v>
      </c>
      <c r="AD60" s="848"/>
    </row>
    <row customHeight="1" ht="9">
      <c r="A61" s="847"/>
      <c r="B61" s="901">
        <v>44</v>
      </c>
      <c r="C61" s="845"/>
      <c r="D61" s="969" t="s">
        <v>2158</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2159</v>
      </c>
      <c r="V61" s="845"/>
      <c r="W61" s="845"/>
      <c r="X61" s="845"/>
      <c r="Y61" s="1002"/>
      <c r="Z61" s="848"/>
      <c r="AA61" s="851"/>
      <c r="AB61" s="848"/>
      <c r="AC61" s="848"/>
      <c r="AD61" s="848"/>
    </row>
    <row customHeight="1" ht="9">
      <c r="A62" s="847"/>
      <c r="B62" s="901">
        <v>45</v>
      </c>
      <c r="C62" s="845"/>
      <c r="D62" s="969" t="s">
        <v>2160</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109</v>
      </c>
      <c r="Q62" s="959"/>
      <c r="R62" s="959"/>
      <c r="S62" s="959"/>
      <c r="T62" s="845"/>
      <c r="U62" s="845" t="s">
        <v>2161</v>
      </c>
      <c r="V62" s="845"/>
      <c r="W62" s="845"/>
      <c r="X62" s="845"/>
      <c r="Y62" s="1002"/>
      <c r="Z62" s="848"/>
      <c r="AA62" s="851"/>
      <c r="AB62" s="848"/>
      <c r="AC62" s="848"/>
      <c r="AD62" s="848"/>
    </row>
    <row customHeight="1" ht="18">
      <c r="A63" s="847"/>
      <c r="B63" s="901">
        <v>46</v>
      </c>
      <c r="C63" s="845"/>
      <c r="D63" s="969" t="s">
        <v>2162</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149</v>
      </c>
      <c r="Q63" s="959"/>
      <c r="R63" s="959"/>
      <c r="S63" s="959"/>
      <c r="T63" s="845"/>
      <c r="U63" s="845" t="s">
        <v>2163</v>
      </c>
      <c r="V63" s="845"/>
      <c r="W63" s="845"/>
      <c r="X63" s="845"/>
      <c r="Y63" s="1002"/>
      <c r="Z63" s="848"/>
      <c r="AA63" s="851"/>
      <c r="AB63" s="848"/>
      <c r="AC63" s="848"/>
      <c r="AD63" s="848"/>
    </row>
    <row customHeight="1" ht="18">
      <c r="A64" s="847"/>
      <c r="B64" s="901">
        <v>47</v>
      </c>
      <c r="C64" s="845"/>
      <c r="D64" s="969" t="s">
        <v>2164</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150</v>
      </c>
      <c r="Q64" s="959"/>
      <c r="R64" s="959"/>
      <c r="S64" s="959"/>
      <c r="T64" s="845"/>
      <c r="U64" s="845" t="s">
        <v>2165</v>
      </c>
      <c r="V64" s="845"/>
      <c r="W64" s="845"/>
      <c r="X64" s="845"/>
      <c r="Y64" s="1002"/>
      <c r="Z64" s="848"/>
      <c r="AA64" s="851" t="s">
        <v>2166</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2079</v>
      </c>
      <c r="Q65" s="959"/>
      <c r="R65" s="959"/>
      <c r="S65" s="959"/>
      <c r="T65" s="845"/>
      <c r="U65" s="845" t="s">
        <v>2167</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2083</v>
      </c>
      <c r="Q66" s="959"/>
      <c r="R66" s="959"/>
      <c r="S66" s="959"/>
      <c r="T66" s="845"/>
      <c r="U66" s="845" t="s">
        <v>2168</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2169</v>
      </c>
      <c r="Q67" s="959"/>
      <c r="R67" s="959"/>
      <c r="S67" s="959"/>
      <c r="T67" s="845"/>
      <c r="U67" s="845" t="s">
        <v>2170</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2171</v>
      </c>
      <c r="Q68" s="959"/>
      <c r="R68" s="959"/>
      <c r="S68" s="959"/>
      <c r="T68" s="845"/>
      <c r="U68" s="845" t="s">
        <v>2172</v>
      </c>
      <c r="V68" s="845"/>
      <c r="W68" s="845"/>
      <c r="X68" s="845"/>
      <c r="Y68" s="1002"/>
      <c r="Z68" s="848"/>
      <c r="AA68" s="851"/>
      <c r="AB68" s="848"/>
      <c r="AC68" s="848"/>
      <c r="AD68" s="848"/>
    </row>
    <row customHeight="1" ht="9">
      <c r="A69" s="847"/>
      <c r="B69" s="901">
        <v>52</v>
      </c>
      <c r="C69" s="845"/>
      <c r="D69" s="969" t="s">
        <v>2173</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151</v>
      </c>
      <c r="Q69" s="959"/>
      <c r="R69" s="959"/>
      <c r="S69" s="959"/>
      <c r="T69" s="845"/>
      <c r="U69" s="845" t="s">
        <v>2174</v>
      </c>
      <c r="V69" s="845"/>
      <c r="W69" s="845"/>
      <c r="X69" s="845"/>
      <c r="Y69" s="1002"/>
      <c r="Z69" s="848"/>
      <c r="AA69" s="851"/>
      <c r="AB69" s="848"/>
      <c r="AC69" s="848"/>
      <c r="AD69" s="848"/>
    </row>
    <row customHeight="1" ht="27">
      <c r="A70" s="847"/>
      <c r="B70" s="901">
        <v>53</v>
      </c>
      <c r="C70" s="845"/>
      <c r="D70" s="969"/>
      <c r="E70" s="845" t="s">
        <v>2158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2175</v>
      </c>
      <c r="W70" s="845"/>
      <c r="X70" s="845"/>
      <c r="Y70" s="1002"/>
      <c r="Z70" s="848"/>
      <c r="AA70" s="851"/>
      <c r="AB70" s="848"/>
      <c r="AC70" s="848"/>
      <c r="AD70" s="848"/>
    </row>
    <row customHeight="1" ht="36">
      <c r="A71" s="847"/>
      <c r="B71" s="901">
        <v>54</v>
      </c>
      <c r="C71" s="845"/>
      <c r="D71" s="969"/>
      <c r="E71" s="845" t="s">
        <v>2160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109</v>
      </c>
      <c r="R71" s="959"/>
      <c r="S71" s="959"/>
      <c r="T71" s="845"/>
      <c r="U71" s="845"/>
      <c r="V71" s="845" t="s">
        <v>2176</v>
      </c>
      <c r="W71" s="845"/>
      <c r="X71" s="845"/>
      <c r="Y71" s="1002"/>
      <c r="Z71" s="848"/>
      <c r="AA71" s="851"/>
      <c r="AB71" s="848"/>
      <c r="AC71" s="848"/>
      <c r="AD71" s="848"/>
    </row>
    <row customHeight="1" ht="27">
      <c r="A72" s="847"/>
      <c r="B72" s="901">
        <v>55</v>
      </c>
      <c r="C72" s="845"/>
      <c r="D72" s="969"/>
      <c r="E72" s="845" t="s">
        <v>2162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2177</v>
      </c>
      <c r="W72" s="845"/>
      <c r="X72" s="845"/>
      <c r="Y72" s="1002"/>
      <c r="Z72" s="848"/>
      <c r="AA72" s="851"/>
      <c r="AB72" s="848"/>
      <c r="AC72" s="848"/>
      <c r="AD72" s="848"/>
    </row>
    <row customHeight="1" ht="36">
      <c r="A73" s="847"/>
      <c r="B73" s="901">
        <v>56</v>
      </c>
      <c r="C73" s="845"/>
      <c r="D73" s="969"/>
      <c r="E73" s="845" t="s">
        <v>2164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2178</v>
      </c>
      <c r="W73" s="845"/>
      <c r="X73" s="845"/>
      <c r="Y73" s="1002"/>
      <c r="Z73" s="848"/>
      <c r="AA73" s="851"/>
      <c r="AB73" s="848"/>
      <c r="AC73" s="848"/>
      <c r="AD73" s="848"/>
    </row>
    <row customHeight="1" ht="18">
      <c r="A74" s="847"/>
      <c r="B74" s="901">
        <v>57</v>
      </c>
      <c r="C74" s="845"/>
      <c r="D74" s="969"/>
      <c r="E74" s="845" t="s">
        <v>2173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2179</v>
      </c>
      <c r="W74" s="845"/>
      <c r="X74" s="845"/>
      <c r="Y74" s="1002"/>
      <c r="Z74" s="848"/>
      <c r="AA74" s="851"/>
      <c r="AB74" s="848"/>
      <c r="AC74" s="848"/>
      <c r="AD74" s="848"/>
    </row>
    <row customHeight="1" ht="18">
      <c r="A75" s="847"/>
      <c r="B75" s="901">
        <v>58</v>
      </c>
      <c r="C75" s="845"/>
      <c r="D75" s="969"/>
      <c r="E75" s="845"/>
      <c r="F75" s="845" t="s">
        <v>2158</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2180</v>
      </c>
      <c r="X75" s="845"/>
      <c r="Y75" s="1002"/>
      <c r="Z75" s="848"/>
      <c r="AA75" s="851"/>
      <c r="AB75" s="848"/>
      <c r="AC75" s="848"/>
      <c r="AD75" s="848"/>
    </row>
    <row customHeight="1" ht="36">
      <c r="A76" s="847"/>
      <c r="B76" s="901">
        <v>59</v>
      </c>
      <c r="C76" s="845"/>
      <c r="D76" s="969"/>
      <c r="E76" s="845"/>
      <c r="F76" s="845" t="s">
        <v>2160</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109</v>
      </c>
      <c r="S76" s="959"/>
      <c r="T76" s="845"/>
      <c r="U76" s="845"/>
      <c r="V76" s="845"/>
      <c r="W76" s="845" t="s">
        <v>2181</v>
      </c>
      <c r="X76" s="845"/>
      <c r="Y76" s="1002"/>
      <c r="Z76" s="848"/>
      <c r="AA76" s="851"/>
      <c r="AB76" s="848"/>
      <c r="AC76" s="848"/>
      <c r="AD76" s="848"/>
    </row>
    <row customHeight="1" ht="18">
      <c r="A77" s="847"/>
      <c r="B77" s="901">
        <v>60</v>
      </c>
      <c r="C77" s="845"/>
      <c r="D77" s="969"/>
      <c r="E77" s="845"/>
      <c r="F77" s="845" t="s">
        <v>2162</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2182</v>
      </c>
      <c r="X77" s="845"/>
      <c r="Y77" s="1002"/>
      <c r="Z77" s="848"/>
      <c r="AA77" s="851"/>
      <c r="AB77" s="848"/>
      <c r="AC77" s="848"/>
      <c r="AD77" s="848"/>
    </row>
    <row customHeight="1" ht="72">
      <c r="A78" s="847"/>
      <c r="B78" s="901">
        <v>61</v>
      </c>
      <c r="C78" s="845" t="s">
        <v>2158</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634</v>
      </c>
      <c r="U78" s="845"/>
      <c r="V78" s="845"/>
      <c r="W78" s="845"/>
      <c r="X78" s="845"/>
      <c r="Y78" s="1002"/>
      <c r="Z78" s="848" t="s">
        <v>2183</v>
      </c>
      <c r="AA78" s="851"/>
      <c r="AB78" s="848"/>
      <c r="AC78" s="848"/>
      <c r="AD78" s="848"/>
    </row>
    <row customHeight="1" ht="36">
      <c r="A79" s="847"/>
      <c r="B79" s="901">
        <v>62</v>
      </c>
      <c r="C79" s="845" t="s">
        <v>2160</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109</v>
      </c>
      <c r="P79" s="959"/>
      <c r="Q79" s="959"/>
      <c r="R79" s="959"/>
      <c r="S79" s="959"/>
      <c r="T79" s="845" t="s">
        <v>2184</v>
      </c>
      <c r="U79" s="845"/>
      <c r="V79" s="845"/>
      <c r="W79" s="845"/>
      <c r="X79" s="845"/>
      <c r="Y79" s="1002"/>
      <c r="Z79" s="848" t="s">
        <v>2185</v>
      </c>
      <c r="AA79" s="851"/>
      <c r="AB79" s="848"/>
      <c r="AC79" s="848"/>
      <c r="AD79" s="848"/>
    </row>
    <row customHeight="1" ht="45">
      <c r="A80" s="847"/>
      <c r="B80" s="901">
        <v>63</v>
      </c>
      <c r="C80" s="845" t="s">
        <v>2162</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2186</v>
      </c>
      <c r="U80" s="845"/>
      <c r="V80" s="845"/>
      <c r="W80" s="845"/>
      <c r="X80" s="845"/>
      <c r="Y80" s="1002"/>
      <c r="Z80" s="848" t="s">
        <v>2187</v>
      </c>
      <c r="AA80" s="851"/>
      <c r="AB80" s="848"/>
      <c r="AC80" s="848"/>
      <c r="AD80" s="848"/>
    </row>
    <row customHeight="1" ht="36">
      <c r="A81" s="847"/>
      <c r="B81" s="901">
        <v>64</v>
      </c>
      <c r="C81" s="845" t="s">
        <v>2164</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2070</v>
      </c>
      <c r="P81" s="959"/>
      <c r="Q81" s="959"/>
      <c r="R81" s="959"/>
      <c r="S81" s="959"/>
      <c r="T81" s="845" t="s">
        <v>2188</v>
      </c>
      <c r="U81" s="845"/>
      <c r="V81" s="845"/>
      <c r="W81" s="845"/>
      <c r="X81" s="845"/>
      <c r="Y81" s="1002"/>
      <c r="Z81" s="848" t="s">
        <v>2189</v>
      </c>
      <c r="AA81" s="851"/>
      <c r="AB81" s="848"/>
      <c r="AC81" s="848"/>
      <c r="AD81" s="848"/>
    </row>
    <row customHeight="1" ht="90">
      <c r="A82" s="847"/>
      <c r="B82" s="901">
        <v>65</v>
      </c>
      <c r="C82" s="845" t="s">
        <v>2173</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2190</v>
      </c>
      <c r="U82" s="845"/>
      <c r="V82" s="845"/>
      <c r="W82" s="845"/>
      <c r="X82" s="845"/>
      <c r="Y82" s="1002"/>
      <c r="Z82" s="848" t="s">
        <v>2191</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2079</v>
      </c>
      <c r="P83" s="959"/>
      <c r="Q83" s="959"/>
      <c r="R83" s="959"/>
      <c r="S83" s="959"/>
      <c r="T83" s="845" t="s">
        <v>2192</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2193</v>
      </c>
      <c r="P84" s="959"/>
      <c r="Q84" s="959"/>
      <c r="R84" s="959"/>
      <c r="S84" s="959"/>
      <c r="T84" s="845" t="s">
        <v>2194</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2083</v>
      </c>
      <c r="P85" s="959"/>
      <c r="Q85" s="959"/>
      <c r="R85" s="959"/>
      <c r="S85" s="959"/>
      <c r="T85" s="845" t="s">
        <v>2195</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2196</v>
      </c>
      <c r="P86" s="959"/>
      <c r="Q86" s="959"/>
      <c r="R86" s="959"/>
      <c r="S86" s="959"/>
      <c r="T86" s="845" t="s">
        <v>2197</v>
      </c>
      <c r="U86" s="845"/>
      <c r="V86" s="845"/>
      <c r="W86" s="845"/>
      <c r="X86" s="845"/>
      <c r="Y86" s="1002"/>
      <c r="Z86" s="848"/>
      <c r="AA86" s="851"/>
      <c r="AB86" s="848"/>
      <c r="AC86" s="848"/>
      <c r="AD86" s="848"/>
    </row>
    <row customHeight="1" ht="36">
      <c r="A87" s="847"/>
      <c r="B87" s="901">
        <v>70</v>
      </c>
      <c r="C87" s="845" t="s">
        <v>2198</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2199</v>
      </c>
      <c r="U87" s="845"/>
      <c r="V87" s="845"/>
      <c r="W87" s="845"/>
      <c r="X87" s="845"/>
      <c r="Y87" s="1002"/>
      <c r="Z87" s="848"/>
      <c r="AA87" s="851"/>
      <c r="AB87" s="848"/>
      <c r="AC87" s="848"/>
      <c r="AD87" s="848"/>
    </row>
    <row customHeight="1" ht="18">
      <c r="A88" s="847"/>
      <c r="B88" s="901">
        <v>71</v>
      </c>
      <c r="C88" s="845" t="s">
        <v>2200</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666</v>
      </c>
      <c r="U88" s="845"/>
      <c r="V88" s="845"/>
      <c r="W88" s="845"/>
      <c r="X88" s="845"/>
      <c r="Y88" s="1002"/>
      <c r="Z88" s="848"/>
      <c r="AA88" s="851"/>
      <c r="AB88" s="848"/>
      <c r="AC88" s="848"/>
      <c r="AD88" s="848"/>
    </row>
    <row customHeight="1" ht="18">
      <c r="A89" s="847"/>
      <c r="B89" s="901">
        <v>72</v>
      </c>
      <c r="C89" s="845" t="s">
        <v>2201</v>
      </c>
      <c r="D89" s="969" t="s">
        <v>2198</v>
      </c>
      <c r="E89" s="845" t="s">
        <v>2198</v>
      </c>
      <c r="F89" s="845" t="s">
        <v>2164</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674</v>
      </c>
      <c r="U89" s="845" t="s">
        <v>674</v>
      </c>
      <c r="V89" s="845" t="s">
        <v>674</v>
      </c>
      <c r="W89" s="845" t="s">
        <v>674</v>
      </c>
      <c r="X89" s="845"/>
      <c r="Y89" s="1002"/>
      <c r="Z89" s="848"/>
      <c r="AA89" s="851"/>
      <c r="AB89" s="848"/>
      <c r="AC89" s="848"/>
      <c r="AD89" s="848"/>
    </row>
    <row customHeight="1" ht="27">
      <c r="A90" s="847"/>
      <c r="B90" s="901">
        <v>73</v>
      </c>
      <c r="C90" s="845" t="s">
        <v>2202</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676</v>
      </c>
      <c r="U90" s="845"/>
      <c r="V90" s="845"/>
      <c r="W90" s="845"/>
      <c r="X90" s="845"/>
      <c r="Y90" s="1002"/>
      <c r="Z90" s="848"/>
      <c r="AA90" s="851"/>
      <c r="AB90" s="848"/>
      <c r="AC90" s="848"/>
      <c r="AD90" s="848"/>
    </row>
    <row customHeight="1" ht="18">
      <c r="A91" s="847"/>
      <c r="B91" s="901">
        <v>74</v>
      </c>
      <c r="C91" s="845"/>
      <c r="D91" s="969" t="s">
        <v>2200</v>
      </c>
      <c r="E91" s="845" t="s">
        <v>2200</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153</v>
      </c>
      <c r="Q91" s="959" t="s">
        <v>153</v>
      </c>
      <c r="R91" s="959"/>
      <c r="S91" s="959"/>
      <c r="T91" s="845"/>
      <c r="U91" s="845" t="s">
        <v>2203</v>
      </c>
      <c r="V91" s="845" t="s">
        <v>2203</v>
      </c>
      <c r="W91" s="845"/>
      <c r="X91" s="845"/>
      <c r="Y91" s="1002"/>
      <c r="Z91" s="848"/>
      <c r="AA91" s="851"/>
      <c r="AB91" s="848"/>
      <c r="AC91" s="848"/>
      <c r="AD91" s="848"/>
    </row>
    <row customHeight="1" ht="27">
      <c r="A92" s="847"/>
      <c r="B92" s="901">
        <v>75</v>
      </c>
      <c r="C92" s="845"/>
      <c r="D92" s="969" t="s">
        <v>2201</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154</v>
      </c>
      <c r="Q92" s="959"/>
      <c r="R92" s="959"/>
      <c r="S92" s="959"/>
      <c r="T92" s="845"/>
      <c r="U92" s="845" t="s">
        <v>2204</v>
      </c>
      <c r="V92" s="845"/>
      <c r="W92" s="845"/>
      <c r="X92" s="845"/>
      <c r="Y92" s="1002"/>
      <c r="Z92" s="848"/>
      <c r="AA92" s="851" t="s">
        <v>2205</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2111</v>
      </c>
      <c r="Q93" s="959"/>
      <c r="R93" s="959"/>
      <c r="S93" s="959"/>
      <c r="T93" s="845"/>
      <c r="U93" s="845" t="s">
        <v>2206</v>
      </c>
      <c r="V93" s="845"/>
      <c r="W93" s="845"/>
      <c r="X93" s="845"/>
      <c r="Y93" s="1002"/>
      <c r="Z93" s="848"/>
      <c r="AA93" s="851" t="s">
        <v>2207</v>
      </c>
      <c r="AB93" s="848"/>
      <c r="AC93" s="848"/>
      <c r="AD93" s="848"/>
    </row>
    <row customHeight="1" ht="45">
      <c r="A94" s="847"/>
      <c r="B94" s="901">
        <v>77</v>
      </c>
      <c r="C94" s="845"/>
      <c r="D94" s="969" t="s">
        <v>2202</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1466</v>
      </c>
      <c r="Q94" s="959"/>
      <c r="R94" s="959"/>
      <c r="S94" s="959"/>
      <c r="T94" s="845"/>
      <c r="U94" s="845" t="s">
        <v>2208</v>
      </c>
      <c r="V94" s="845"/>
      <c r="W94" s="845"/>
      <c r="X94" s="845"/>
      <c r="Y94" s="1002"/>
      <c r="Z94" s="848"/>
      <c r="AA94" s="851" t="s">
        <v>2209</v>
      </c>
      <c r="AB94" s="848"/>
      <c r="AC94" s="848"/>
      <c r="AD94" s="848"/>
    </row>
    <row customHeight="1" ht="99">
      <c r="A95" s="847"/>
      <c r="B95" s="901">
        <v>78</v>
      </c>
      <c r="C95" s="845" t="s">
        <v>2210</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1466</v>
      </c>
      <c r="P95" s="959"/>
      <c r="Q95" s="959"/>
      <c r="R95" s="959"/>
      <c r="S95" s="959"/>
      <c r="T95" s="845" t="s">
        <v>2211</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1472</v>
      </c>
      <c r="P96" s="959"/>
      <c r="Q96" s="959"/>
      <c r="R96" s="959"/>
      <c r="S96" s="959"/>
      <c r="T96" s="845" t="s">
        <v>2212</v>
      </c>
      <c r="U96" s="845"/>
      <c r="V96" s="845"/>
      <c r="W96" s="845"/>
      <c r="X96" s="845"/>
      <c r="Y96" s="1002"/>
      <c r="Z96" s="848" t="s">
        <v>2213</v>
      </c>
      <c r="AA96" s="851"/>
      <c r="AB96" s="848"/>
      <c r="AC96" s="848"/>
      <c r="AD96" s="848"/>
    </row>
    <row customHeight="1" ht="63">
      <c r="A97" s="847"/>
      <c r="B97" s="901">
        <v>80</v>
      </c>
      <c r="C97" s="845" t="s">
        <v>2214</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1484</v>
      </c>
      <c r="P97" s="959"/>
      <c r="Q97" s="959"/>
      <c r="R97" s="959"/>
      <c r="S97" s="959"/>
      <c r="T97" s="845" t="s">
        <v>2215</v>
      </c>
      <c r="U97" s="845"/>
      <c r="V97" s="845"/>
      <c r="W97" s="845"/>
      <c r="X97" s="845"/>
      <c r="Y97" s="1002"/>
      <c r="Z97" s="848" t="s">
        <v>2216</v>
      </c>
      <c r="AA97" s="851"/>
      <c r="AB97" s="848"/>
      <c r="AC97" s="848"/>
      <c r="AD97" s="848"/>
    </row>
    <row customHeight="1" ht="63">
      <c r="A98" s="847"/>
      <c r="B98" s="901">
        <v>81</v>
      </c>
      <c r="C98" s="845" t="s">
        <v>2217</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1498</v>
      </c>
      <c r="P98" s="959"/>
      <c r="Q98" s="959"/>
      <c r="R98" s="959"/>
      <c r="S98" s="959"/>
      <c r="T98" s="845" t="s">
        <v>2218</v>
      </c>
      <c r="U98" s="845"/>
      <c r="V98" s="845"/>
      <c r="W98" s="845"/>
      <c r="X98" s="845"/>
      <c r="Y98" s="1002"/>
      <c r="Z98" s="848" t="s">
        <v>2216</v>
      </c>
      <c r="AA98" s="851"/>
      <c r="AB98" s="848"/>
      <c r="AC98" s="848"/>
      <c r="AD98" s="848"/>
    </row>
    <row customHeight="1" ht="90">
      <c r="A99" s="847"/>
      <c r="B99" s="901">
        <v>82</v>
      </c>
      <c r="C99" s="845" t="s">
        <v>2219</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1510</v>
      </c>
      <c r="P99" s="959"/>
      <c r="Q99" s="959"/>
      <c r="R99" s="959"/>
      <c r="S99" s="959"/>
      <c r="T99" s="845" t="s">
        <v>2220</v>
      </c>
      <c r="U99" s="845"/>
      <c r="V99" s="845"/>
      <c r="W99" s="845"/>
      <c r="X99" s="845"/>
      <c r="Y99" s="1002"/>
      <c r="Z99" s="848" t="s">
        <v>631</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2221</v>
      </c>
      <c r="P100" s="959"/>
      <c r="Q100" s="959"/>
      <c r="R100" s="959"/>
      <c r="S100" s="959"/>
      <c r="T100" s="845" t="s">
        <v>2222</v>
      </c>
      <c r="U100" s="845"/>
      <c r="V100" s="845"/>
      <c r="W100" s="845"/>
      <c r="X100" s="845"/>
      <c r="Y100" s="1002"/>
      <c r="Z100" s="848" t="s">
        <v>631</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2223</v>
      </c>
      <c r="P101" s="959"/>
      <c r="Q101" s="959"/>
      <c r="R101" s="959"/>
      <c r="S101" s="959"/>
      <c r="T101" s="845" t="s">
        <v>2224</v>
      </c>
      <c r="U101" s="845"/>
      <c r="V101" s="845"/>
      <c r="W101" s="845"/>
      <c r="X101" s="845"/>
      <c r="Y101" s="1002"/>
      <c r="Z101" s="848" t="s">
        <v>631</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1665</v>
      </c>
      <c r="B148" s="847"/>
      <c r="C148" s="845" t="s">
        <v>2225</v>
      </c>
      <c r="D148" s="845" t="s">
        <v>1566</v>
      </c>
      <c r="E148" s="845" t="s">
        <v>1666</v>
      </c>
      <c r="F148" s="845" t="s">
        <v>2226</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DCA2E-B5CF-92BC-F092-0.8BF12AC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2229</v>
      </c>
      <c r="M5" s="2605"/>
      <c r="N5" s="2605"/>
      <c r="O5" s="2605"/>
      <c r="P5" s="2605"/>
      <c r="Q5" s="2605"/>
      <c r="R5" s="2605"/>
      <c r="S5" s="2605"/>
      <c r="T5" s="2605"/>
      <c r="U5" s="2605"/>
      <c r="V5" s="1245"/>
      <c r="AD5" s="1157">
        <v>64</v>
      </c>
    </row>
    <row customHeight="1" ht="14.699999999999998">
      <c r="J6" s="378"/>
      <c r="K6" s="378"/>
      <c r="L6" s="2606" t="str">
        <f>IF(org=0,"Не определено",org)</f>
        <v>АО "Водоканал"</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299</v>
      </c>
      <c r="M14" s="2129"/>
      <c r="N14" s="2129"/>
      <c r="O14" s="2129"/>
      <c r="P14" s="2129"/>
      <c r="Q14" s="2129"/>
      <c r="R14" s="2129"/>
      <c r="S14" s="2129"/>
      <c r="T14" s="2129"/>
      <c r="U14" s="2129"/>
      <c r="V14" s="2129"/>
      <c r="W14" s="2129"/>
      <c r="X14" s="2129" t="s">
        <v>300</v>
      </c>
      <c r="AD14" s="1157">
        <v>14</v>
      </c>
    </row>
    <row customHeight="1" ht="14.699999999999998">
      <c r="J15" s="378"/>
      <c r="K15" s="378"/>
      <c r="L15" s="2275" t="s">
        <v>86</v>
      </c>
      <c r="M15" s="2211" t="s">
        <v>427</v>
      </c>
      <c r="N15" s="303"/>
      <c r="O15" s="2276" t="s">
        <v>2230</v>
      </c>
      <c r="P15" s="2277"/>
      <c r="Q15" s="2277"/>
      <c r="R15" s="2277"/>
      <c r="S15" s="2277"/>
      <c r="T15" s="2277"/>
      <c r="U15" s="2278"/>
      <c r="V15" s="2279" t="s">
        <v>429</v>
      </c>
      <c r="W15" s="2282" t="s">
        <v>1148</v>
      </c>
      <c r="X15" s="2129"/>
      <c r="AD15" s="1157">
        <v>14</v>
      </c>
    </row>
    <row customHeight="1" ht="35.69999999999999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97</v>
      </c>
      <c r="M18" s="1257" t="s">
        <v>107</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409</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2231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2232</v>
      </c>
      <c r="B32" s="1365"/>
      <c r="C32" s="1365"/>
      <c r="D32" s="1365"/>
      <c r="E32" s="1365" t="s">
        <v>102</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803</v>
      </c>
      <c r="M35" s="2287" t="s">
        <v>2233</v>
      </c>
      <c r="N35" s="2287"/>
      <c r="O35" s="2287"/>
      <c r="P35" s="2287"/>
      <c r="Q35" s="2287"/>
      <c r="R35" s="2287"/>
      <c r="S35" s="2287"/>
      <c r="T35" s="2287"/>
      <c r="U35" s="2287"/>
      <c r="V35" s="2287"/>
      <c r="W35" s="2287"/>
      <c r="X35" s="2287"/>
      <c r="AD35" s="1157">
        <v>27</v>
      </c>
    </row>
    <row customHeight="1" ht="109.19999999999999">
      <c r="H36" s="539"/>
      <c r="I36" s="1305"/>
      <c r="M36" s="2287" t="s">
        <v>2234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A075B-1B73-E4A9-F29C-0.CAFF50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09368-0ADE-56C7-A4A7-0.49CCD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E7785-70EC-9BC2-AD23-0.8D1AFF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E4E4B-FFAA-30CB-7485-0.1F4897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50E5B-FC7A-082F-BA2A-0.9EFFEB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D2F2F-037F-159A-D6A3-0.27DAB99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"Водоканал"</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299</v>
      </c>
      <c r="E8" s="2207"/>
      <c r="F8" s="2207"/>
      <c r="G8" s="2210" t="s">
        <v>300</v>
      </c>
      <c r="J8" s="457">
        <v>11</v>
      </c>
    </row>
    <row customHeight="1" ht="11.549999999999999">
      <c r="A9" s="459"/>
      <c r="B9" s="504"/>
      <c r="C9" s="459"/>
      <c r="D9" s="474" t="s">
        <v>86</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97</v>
      </c>
      <c r="E11" s="1014" t="s">
        <v>303</v>
      </c>
      <c r="F11" s="1013" t="str">
        <f>IF(region_name="","",region_name)</f>
        <v>Республика Алтай</v>
      </c>
      <c r="G11" s="1014" t="s">
        <v>304</v>
      </c>
      <c r="H11" s="477"/>
      <c r="J11" s="457">
        <v>0</v>
      </c>
    </row>
    <row customHeight="1" ht="22.5" hidden="1">
      <c r="A12" s="459"/>
      <c r="B12" s="504"/>
      <c r="C12" s="459"/>
      <c r="D12" s="447" t="s">
        <v>97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305</v>
      </c>
      <c r="G12" s="476"/>
      <c r="H12" s="477"/>
      <c r="J12" s="457">
        <v>0</v>
      </c>
    </row>
    <row customHeight="1" ht="23.25">
      <c r="A13" s="459"/>
      <c r="B13" s="504"/>
      <c r="C13" s="459"/>
      <c r="D13" s="447" t="s">
        <v>97</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306</v>
      </c>
      <c r="E14" s="1012" t="s">
        <v>307</v>
      </c>
      <c r="F14" s="1013" t="str">
        <f>IF(inn="","",inn)</f>
        <v>0411122728</v>
      </c>
      <c r="G14" s="1014" t="s">
        <v>308</v>
      </c>
      <c r="H14" s="477"/>
      <c r="J14" s="457">
        <v>0</v>
      </c>
    </row>
    <row customHeight="1" ht="22.5" hidden="1">
      <c r="A15" s="459"/>
      <c r="B15" s="504"/>
      <c r="C15" s="459"/>
      <c r="D15" s="1011" t="s">
        <v>309</v>
      </c>
      <c r="E15" s="1012" t="s">
        <v>310</v>
      </c>
      <c r="F15" s="1013" t="str">
        <f>IF(kpp="","",kpp)</f>
        <v>041101001</v>
      </c>
      <c r="G15" s="1014" t="s">
        <v>311</v>
      </c>
      <c r="H15" s="477"/>
      <c r="J15" s="457">
        <v>0</v>
      </c>
    </row>
    <row customHeight="1" ht="39">
      <c r="A16" s="459"/>
      <c r="B16" s="504"/>
      <c r="C16" s="459"/>
      <c r="D16" s="447" t="s">
        <v>107</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88</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305</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337</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337</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338</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339</v>
      </c>
      <c r="H44" s="477"/>
      <c r="J44" s="457">
        <v>22</v>
      </c>
    </row>
    <row customHeight="1" ht="23.25">
      <c r="A45" s="459"/>
      <c r="B45" s="504"/>
      <c r="C45" s="459"/>
      <c r="D45" s="442">
        <f>D44+1</f>
        <v>11</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341</v>
      </c>
      <c r="H46" s="477"/>
      <c r="J46" s="457">
        <v>23</v>
      </c>
    </row>
    <row customHeight="1" ht="24">
      <c r="A47" s="2204"/>
      <c r="B47" s="504"/>
      <c r="C47" s="494"/>
      <c r="D47" s="442" t="str">
        <f>D45&amp;".2"</f>
        <v>11.2</v>
      </c>
      <c r="E47" s="444" t="s">
        <v>342</v>
      </c>
      <c r="F47" s="492"/>
      <c r="G47" s="439" t="s">
        <v>343</v>
      </c>
      <c r="H47" s="477"/>
      <c r="J47" s="457">
        <v>23</v>
      </c>
    </row>
    <row customHeight="1" ht="24">
      <c r="A48" s="2204"/>
      <c r="B48" s="504"/>
      <c r="C48" s="494"/>
      <c r="D48" s="442" t="str">
        <f>D45&amp;".3"</f>
        <v>11.3</v>
      </c>
      <c r="E48" s="444" t="s">
        <v>344</v>
      </c>
      <c r="F48" s="492"/>
      <c r="G48" s="439" t="s">
        <v>345</v>
      </c>
      <c r="H48" s="477"/>
      <c r="J48" s="457">
        <v>23</v>
      </c>
    </row>
    <row customHeight="1" ht="24">
      <c r="A49" s="2204"/>
      <c r="B49" s="504"/>
      <c r="C49" s="494"/>
      <c r="D49" s="442" t="str">
        <f>IF(TEMPLATE_SPHERE="TKO",D45&amp;".0",D45&amp;".4")</f>
        <v>11.4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12</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26121-9C09-EF9E-EACF-0.51FDD1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97078-3931-10D4-A3E1-0.6B7D61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B3E95-2A3B-1FCB-AD0A-0.EDDAA30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A8461-6DCA-E0DC-8834-0.E94FA3E5}"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2235</v>
      </c>
      <c r="B1" s="2618" t="s">
        <v>2236</v>
      </c>
      <c r="C1" s="2619" t="s">
        <v>2237</v>
      </c>
      <c r="D1" s="2620"/>
      <c r="E1" s="838" t="s">
        <v>2238</v>
      </c>
    </row>
    <row customHeight="1" ht="11.25">
      <c r="A2" s="2621"/>
      <c r="B2" s="767" t="s">
        <v>27</v>
      </c>
      <c r="C2" s="755"/>
      <c r="D2" s="766"/>
      <c r="E2" s="838"/>
    </row>
    <row customHeight="1" ht="11.25">
      <c r="A3" s="2622"/>
      <c r="B3" s="2623" t="s">
        <v>33</v>
      </c>
      <c r="C3" s="755"/>
      <c r="D3" s="766"/>
      <c r="E3" s="838"/>
    </row>
    <row customHeight="1" ht="11.25">
      <c r="A4" s="2624"/>
      <c r="B4" s="768" t="s">
        <v>1665</v>
      </c>
      <c r="C4" s="755"/>
      <c r="D4" s="766"/>
      <c r="E4" s="838"/>
    </row>
    <row customHeight="1" ht="11.25">
      <c r="A5" s="2625"/>
      <c r="B5" s="768" t="s">
        <v>1659</v>
      </c>
      <c r="C5" s="2626" t="s">
        <v>2002</v>
      </c>
      <c r="D5" s="2627" t="s">
        <v>2239</v>
      </c>
      <c r="E5" s="838"/>
    </row>
    <row s="1852" customFormat="1" customHeight="1" ht="11.25">
      <c r="A6" s="2628"/>
      <c r="B6" s="768" t="s">
        <v>1668</v>
      </c>
      <c r="C6" s="755"/>
      <c r="D6" s="766"/>
      <c r="E6" s="838"/>
    </row>
    <row customHeight="1" ht="11.25">
      <c r="A7" s="2629"/>
      <c r="B7" s="768" t="s">
        <v>1675</v>
      </c>
      <c r="C7" s="755"/>
      <c r="D7" s="766"/>
      <c r="E7" s="838"/>
    </row>
    <row customHeight="1" ht="11.25">
      <c r="A8" s="758"/>
      <c r="B8" s="768" t="s">
        <v>1671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358E6-F23F-E28F-03B7-0.7860CF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28698-E8E7-4BF8-491C-0.AB938F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5BE62-03D7-E53C-DDE3-0.B3A60DAA}" mc:Ignorable="x14ac xr xr2 xr3">
  <sheetPr>
    <tabColor rgb="FFFFCC99"/>
  </sheetPr>
  <dimension ref="A1:I8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2240</v>
      </c>
      <c r="B1" s="70" t="s">
        <v>2241</v>
      </c>
      <c r="C1" s="70" t="s">
        <v>2242</v>
      </c>
      <c r="D1" s="70" t="s">
        <v>2243</v>
      </c>
      <c r="E1" s="70" t="s">
        <v>2244</v>
      </c>
      <c r="F1" s="70" t="s">
        <v>2245</v>
      </c>
      <c r="G1" s="70" t="s">
        <v>2246</v>
      </c>
      <c r="H1" s="70" t="s">
        <v>2247</v>
      </c>
      <c r="I1" s="70" t="s">
        <v>2248</v>
      </c>
    </row>
    <row customHeight="1" ht="11.25">
      <c r="A2" s="1852" t="s">
        <v>2249</v>
      </c>
      <c r="B2" s="1852" t="s">
        <v>16</v>
      </c>
      <c r="C2" s="1852" t="s">
        <v>2250</v>
      </c>
      <c r="D2" s="1852" t="s">
        <v>2251</v>
      </c>
      <c r="E2" s="1852" t="s">
        <v>2252</v>
      </c>
      <c r="F2" s="1852" t="s">
        <v>2253</v>
      </c>
      <c r="G2" s="1852" t="s">
        <v>22</v>
      </c>
      <c r="H2" s="1852" t="s">
        <v>22</v>
      </c>
      <c r="I2" s="1852" t="s">
        <v>807</v>
      </c>
    </row>
    <row customHeight="1" ht="11.25">
      <c r="A3" s="1852" t="s">
        <v>2249</v>
      </c>
      <c r="B3" s="1852" t="s">
        <v>16</v>
      </c>
      <c r="C3" s="1852" t="s">
        <v>2254</v>
      </c>
      <c r="D3" s="1852" t="s">
        <v>2255</v>
      </c>
      <c r="E3" s="1852" t="s">
        <v>2256</v>
      </c>
      <c r="F3" s="1852" t="s">
        <v>2257</v>
      </c>
      <c r="G3" s="1852" t="s">
        <v>22</v>
      </c>
      <c r="H3" s="1852" t="s">
        <v>22</v>
      </c>
      <c r="I3" s="1852" t="s">
        <v>807</v>
      </c>
    </row>
    <row customHeight="1" ht="11.25">
      <c r="A4" s="1852" t="s">
        <v>2249</v>
      </c>
      <c r="B4" s="1852" t="s">
        <v>16</v>
      </c>
      <c r="C4" s="1852" t="s">
        <v>2258</v>
      </c>
      <c r="D4" s="1852" t="s">
        <v>2259</v>
      </c>
      <c r="E4" s="1852" t="s">
        <v>2260</v>
      </c>
      <c r="F4" s="1852" t="s">
        <v>50</v>
      </c>
      <c r="G4" s="1852" t="s">
        <v>2261</v>
      </c>
      <c r="H4" s="1852" t="s">
        <v>22</v>
      </c>
      <c r="I4" s="1852" t="s">
        <v>807</v>
      </c>
    </row>
    <row customHeight="1" ht="11.25">
      <c r="A5" s="1852" t="s">
        <v>2249</v>
      </c>
      <c r="B5" s="1852" t="s">
        <v>16</v>
      </c>
      <c r="C5" s="1852" t="s">
        <v>22</v>
      </c>
      <c r="D5" s="1852" t="s">
        <v>2262</v>
      </c>
      <c r="E5" s="1852" t="s">
        <v>2263</v>
      </c>
      <c r="F5" s="1852" t="s">
        <v>50</v>
      </c>
      <c r="G5" s="1852" t="s">
        <v>22</v>
      </c>
      <c r="H5" s="1852" t="s">
        <v>22</v>
      </c>
      <c r="I5" s="1852" t="s">
        <v>807</v>
      </c>
    </row>
    <row customHeight="1" ht="11.25">
      <c r="A6" s="1852" t="s">
        <v>2249</v>
      </c>
      <c r="B6" s="1852" t="s">
        <v>16</v>
      </c>
      <c r="C6" s="1852" t="s">
        <v>2264</v>
      </c>
      <c r="D6" s="1852" t="s">
        <v>2265</v>
      </c>
      <c r="E6" s="1852" t="s">
        <v>2266</v>
      </c>
      <c r="F6" s="1852" t="s">
        <v>2267</v>
      </c>
      <c r="G6" s="1852" t="s">
        <v>2268</v>
      </c>
      <c r="H6" s="1852" t="s">
        <v>22</v>
      </c>
      <c r="I6" s="1852" t="s">
        <v>807</v>
      </c>
    </row>
    <row customHeight="1" ht="11.25">
      <c r="A7" s="1852" t="s">
        <v>2249</v>
      </c>
      <c r="B7" s="1852" t="s">
        <v>16</v>
      </c>
      <c r="C7" s="1852" t="s">
        <v>2269</v>
      </c>
      <c r="D7" s="1852" t="s">
        <v>2270</v>
      </c>
      <c r="E7" s="1852" t="s">
        <v>2271</v>
      </c>
      <c r="F7" s="1852" t="s">
        <v>50</v>
      </c>
      <c r="G7" s="1852" t="s">
        <v>2272</v>
      </c>
      <c r="H7" s="1852" t="s">
        <v>22</v>
      </c>
      <c r="I7" s="1852" t="s">
        <v>807</v>
      </c>
    </row>
    <row customHeight="1" ht="11.25">
      <c r="A8" s="1852" t="s">
        <v>2249</v>
      </c>
      <c r="B8" s="1852" t="s">
        <v>16</v>
      </c>
      <c r="C8" s="1852" t="s">
        <v>2273</v>
      </c>
      <c r="D8" s="1852" t="s">
        <v>2274</v>
      </c>
      <c r="E8" s="1852" t="s">
        <v>2275</v>
      </c>
      <c r="F8" s="1852" t="s">
        <v>2267</v>
      </c>
      <c r="G8" s="1852" t="s">
        <v>22</v>
      </c>
      <c r="H8" s="1852" t="s">
        <v>22</v>
      </c>
      <c r="I8" s="1852" t="s">
        <v>807</v>
      </c>
    </row>
    <row customHeight="1" ht="11.25">
      <c r="A9" s="1852" t="s">
        <v>2249</v>
      </c>
      <c r="B9" s="1852" t="s">
        <v>16</v>
      </c>
      <c r="C9" s="1852" t="s">
        <v>2276</v>
      </c>
      <c r="D9" s="1852" t="s">
        <v>2277</v>
      </c>
      <c r="E9" s="1852" t="s">
        <v>2278</v>
      </c>
      <c r="F9" s="1852" t="s">
        <v>2267</v>
      </c>
      <c r="G9" s="1852" t="s">
        <v>2279</v>
      </c>
      <c r="H9" s="1852" t="s">
        <v>22</v>
      </c>
      <c r="I9" s="1852" t="s">
        <v>807</v>
      </c>
    </row>
    <row customHeight="1" ht="11.25">
      <c r="A10" s="1852" t="s">
        <v>2249</v>
      </c>
      <c r="B10" s="1852" t="s">
        <v>16</v>
      </c>
      <c r="C10" s="1852" t="s">
        <v>2280</v>
      </c>
      <c r="D10" s="1852" t="s">
        <v>2281</v>
      </c>
      <c r="E10" s="1852" t="s">
        <v>2282</v>
      </c>
      <c r="F10" s="1852" t="s">
        <v>50</v>
      </c>
      <c r="G10" s="1852" t="s">
        <v>2283</v>
      </c>
      <c r="H10" s="1852" t="s">
        <v>22</v>
      </c>
      <c r="I10" s="1852" t="s">
        <v>807</v>
      </c>
    </row>
    <row customHeight="1" ht="11.25">
      <c r="A11" s="1852" t="s">
        <v>2249</v>
      </c>
      <c r="B11" s="1852" t="s">
        <v>16</v>
      </c>
      <c r="C11" s="1852" t="s">
        <v>2284</v>
      </c>
      <c r="D11" s="1852" t="s">
        <v>2285</v>
      </c>
      <c r="E11" s="1852" t="s">
        <v>2286</v>
      </c>
      <c r="F11" s="1852" t="s">
        <v>2287</v>
      </c>
      <c r="G11" s="1852" t="s">
        <v>2288</v>
      </c>
      <c r="H11" s="1852" t="s">
        <v>22</v>
      </c>
      <c r="I11" s="1852" t="s">
        <v>807</v>
      </c>
    </row>
    <row customHeight="1" ht="11.25">
      <c r="A12" s="1852" t="s">
        <v>2249</v>
      </c>
      <c r="B12" s="1852" t="s">
        <v>16</v>
      </c>
      <c r="C12" s="1852" t="s">
        <v>2289</v>
      </c>
      <c r="D12" s="1852" t="s">
        <v>2290</v>
      </c>
      <c r="E12" s="1852" t="s">
        <v>2291</v>
      </c>
      <c r="F12" s="1852" t="s">
        <v>2267</v>
      </c>
      <c r="G12" s="1852" t="s">
        <v>2292</v>
      </c>
      <c r="H12" s="1852" t="s">
        <v>22</v>
      </c>
      <c r="I12" s="1852" t="s">
        <v>807</v>
      </c>
    </row>
    <row customHeight="1" ht="11.25">
      <c r="A13" s="1852" t="s">
        <v>2249</v>
      </c>
      <c r="B13" s="1852" t="s">
        <v>16</v>
      </c>
      <c r="C13" s="1852" t="s">
        <v>2293</v>
      </c>
      <c r="D13" s="1852" t="s">
        <v>2294</v>
      </c>
      <c r="E13" s="1852" t="s">
        <v>2295</v>
      </c>
      <c r="F13" s="1852" t="s">
        <v>2267</v>
      </c>
      <c r="G13" s="1852" t="s">
        <v>22</v>
      </c>
      <c r="H13" s="1852" t="s">
        <v>22</v>
      </c>
      <c r="I13" s="1852" t="s">
        <v>807</v>
      </c>
    </row>
    <row customHeight="1" ht="11.25">
      <c r="A14" s="1852" t="s">
        <v>2249</v>
      </c>
      <c r="B14" s="1852" t="s">
        <v>16</v>
      </c>
      <c r="C14" s="1852" t="s">
        <v>2296</v>
      </c>
      <c r="D14" s="1852" t="s">
        <v>2297</v>
      </c>
      <c r="E14" s="1852" t="s">
        <v>2298</v>
      </c>
      <c r="F14" s="1852" t="s">
        <v>2299</v>
      </c>
      <c r="G14" s="1852" t="s">
        <v>22</v>
      </c>
      <c r="H14" s="1852" t="s">
        <v>22</v>
      </c>
      <c r="I14" s="1852" t="s">
        <v>807</v>
      </c>
    </row>
    <row customHeight="1" ht="11.25">
      <c r="A15" s="1852" t="s">
        <v>2249</v>
      </c>
      <c r="B15" s="1852" t="s">
        <v>16</v>
      </c>
      <c r="C15" s="1852" t="s">
        <v>2300</v>
      </c>
      <c r="D15" s="1852" t="s">
        <v>2301</v>
      </c>
      <c r="E15" s="1852" t="s">
        <v>2302</v>
      </c>
      <c r="F15" s="1852" t="s">
        <v>2267</v>
      </c>
      <c r="G15" s="1852" t="s">
        <v>2303</v>
      </c>
      <c r="H15" s="1852" t="s">
        <v>22</v>
      </c>
      <c r="I15" s="1852" t="s">
        <v>807</v>
      </c>
    </row>
    <row customHeight="1" ht="11.25">
      <c r="A16" s="1852" t="s">
        <v>2249</v>
      </c>
      <c r="B16" s="1852" t="s">
        <v>16</v>
      </c>
      <c r="C16" s="1852" t="s">
        <v>2304</v>
      </c>
      <c r="D16" s="1852" t="s">
        <v>2305</v>
      </c>
      <c r="E16" s="1852" t="s">
        <v>2306</v>
      </c>
      <c r="F16" s="1852" t="s">
        <v>2267</v>
      </c>
      <c r="G16" s="1852" t="s">
        <v>2307</v>
      </c>
      <c r="H16" s="1852" t="s">
        <v>22</v>
      </c>
      <c r="I16" s="1852" t="s">
        <v>807</v>
      </c>
    </row>
    <row customHeight="1" ht="11.25">
      <c r="A17" s="1852" t="s">
        <v>2249</v>
      </c>
      <c r="B17" s="1852" t="s">
        <v>16</v>
      </c>
      <c r="C17" s="1852" t="s">
        <v>2308</v>
      </c>
      <c r="D17" s="1852" t="s">
        <v>2309</v>
      </c>
      <c r="E17" s="1852" t="s">
        <v>2310</v>
      </c>
      <c r="F17" s="1852" t="s">
        <v>2267</v>
      </c>
      <c r="G17" s="1852" t="s">
        <v>2311</v>
      </c>
      <c r="H17" s="1852" t="s">
        <v>22</v>
      </c>
      <c r="I17" s="1852" t="s">
        <v>807</v>
      </c>
    </row>
    <row customHeight="1" ht="11.25">
      <c r="A18" s="1852" t="s">
        <v>2249</v>
      </c>
      <c r="B18" s="1852" t="s">
        <v>16</v>
      </c>
      <c r="C18" s="1852" t="s">
        <v>2312</v>
      </c>
      <c r="D18" s="1852" t="s">
        <v>2313</v>
      </c>
      <c r="E18" s="1852" t="s">
        <v>2314</v>
      </c>
      <c r="F18" s="1852" t="s">
        <v>2287</v>
      </c>
      <c r="G18" s="1852" t="s">
        <v>22</v>
      </c>
      <c r="H18" s="1852" t="s">
        <v>22</v>
      </c>
      <c r="I18" s="1852" t="s">
        <v>807</v>
      </c>
    </row>
    <row customHeight="1" ht="11.25">
      <c r="A19" s="1852" t="s">
        <v>2249</v>
      </c>
      <c r="B19" s="1852" t="s">
        <v>16</v>
      </c>
      <c r="C19" s="1852" t="s">
        <v>2315</v>
      </c>
      <c r="D19" s="1852" t="s">
        <v>2316</v>
      </c>
      <c r="E19" s="1852" t="s">
        <v>2317</v>
      </c>
      <c r="F19" s="1852" t="s">
        <v>2267</v>
      </c>
      <c r="G19" s="1852" t="s">
        <v>2318</v>
      </c>
      <c r="H19" s="1852" t="s">
        <v>22</v>
      </c>
      <c r="I19" s="1852" t="s">
        <v>807</v>
      </c>
    </row>
    <row customHeight="1" ht="11.25">
      <c r="A20" s="1852" t="s">
        <v>2249</v>
      </c>
      <c r="B20" s="1852" t="s">
        <v>16</v>
      </c>
      <c r="C20" s="1852" t="s">
        <v>2319</v>
      </c>
      <c r="D20" s="1852" t="s">
        <v>2320</v>
      </c>
      <c r="E20" s="1852" t="s">
        <v>2321</v>
      </c>
      <c r="F20" s="1852" t="s">
        <v>50</v>
      </c>
      <c r="G20" s="1852" t="s">
        <v>22</v>
      </c>
      <c r="H20" s="1852" t="s">
        <v>22</v>
      </c>
      <c r="I20" s="1852" t="s">
        <v>807</v>
      </c>
    </row>
    <row customHeight="1" ht="11.25">
      <c r="A21" s="1852" t="s">
        <v>2249</v>
      </c>
      <c r="B21" s="1852" t="s">
        <v>16</v>
      </c>
      <c r="C21" s="1852" t="s">
        <v>2322</v>
      </c>
      <c r="D21" s="1852" t="s">
        <v>2323</v>
      </c>
      <c r="E21" s="1852" t="s">
        <v>2324</v>
      </c>
      <c r="F21" s="1852" t="s">
        <v>50</v>
      </c>
      <c r="G21" s="1852" t="s">
        <v>2325</v>
      </c>
      <c r="H21" s="1852" t="s">
        <v>22</v>
      </c>
      <c r="I21" s="1852" t="s">
        <v>807</v>
      </c>
    </row>
    <row customHeight="1" ht="11.25">
      <c r="A22" s="1852" t="s">
        <v>2249</v>
      </c>
      <c r="B22" s="1852" t="s">
        <v>16</v>
      </c>
      <c r="C22" s="1852" t="s">
        <v>2326</v>
      </c>
      <c r="D22" s="1852" t="s">
        <v>2327</v>
      </c>
      <c r="E22" s="1852" t="s">
        <v>2328</v>
      </c>
      <c r="F22" s="1852" t="s">
        <v>2253</v>
      </c>
      <c r="G22" s="1852" t="s">
        <v>2329</v>
      </c>
      <c r="H22" s="1852" t="s">
        <v>22</v>
      </c>
      <c r="I22" s="1852" t="s">
        <v>807</v>
      </c>
    </row>
    <row customHeight="1" ht="11.25">
      <c r="A23" s="1852" t="s">
        <v>2249</v>
      </c>
      <c r="B23" s="1852" t="s">
        <v>16</v>
      </c>
      <c r="C23" s="1852" t="s">
        <v>2330</v>
      </c>
      <c r="D23" s="1852" t="s">
        <v>2331</v>
      </c>
      <c r="E23" s="1852" t="s">
        <v>2332</v>
      </c>
      <c r="F23" s="1852" t="s">
        <v>2267</v>
      </c>
      <c r="G23" s="1852" t="s">
        <v>2333</v>
      </c>
      <c r="H23" s="1852" t="s">
        <v>22</v>
      </c>
      <c r="I23" s="1852" t="s">
        <v>807</v>
      </c>
    </row>
    <row customHeight="1" ht="11.25">
      <c r="A24" s="1852" t="s">
        <v>2249</v>
      </c>
      <c r="B24" s="1852" t="s">
        <v>16</v>
      </c>
      <c r="C24" s="1852" t="s">
        <v>2334</v>
      </c>
      <c r="D24" s="1852" t="s">
        <v>2335</v>
      </c>
      <c r="E24" s="1852" t="s">
        <v>2336</v>
      </c>
      <c r="F24" s="1852" t="s">
        <v>50</v>
      </c>
      <c r="G24" s="1852" t="s">
        <v>2337</v>
      </c>
      <c r="H24" s="1852" t="s">
        <v>22</v>
      </c>
      <c r="I24" s="1852" t="s">
        <v>807</v>
      </c>
    </row>
    <row customHeight="1" ht="11.25">
      <c r="A25" s="1852" t="s">
        <v>2249</v>
      </c>
      <c r="B25" s="1852" t="s">
        <v>16</v>
      </c>
      <c r="C25" s="1852" t="s">
        <v>2338</v>
      </c>
      <c r="D25" s="1852" t="s">
        <v>2339</v>
      </c>
      <c r="E25" s="1852" t="s">
        <v>2340</v>
      </c>
      <c r="F25" s="1852" t="s">
        <v>50</v>
      </c>
      <c r="G25" s="1852" t="s">
        <v>22</v>
      </c>
      <c r="H25" s="1852" t="s">
        <v>22</v>
      </c>
      <c r="I25" s="1852" t="s">
        <v>807</v>
      </c>
    </row>
    <row customHeight="1" ht="11.25">
      <c r="A26" s="1852" t="s">
        <v>2249</v>
      </c>
      <c r="B26" s="1852" t="s">
        <v>16</v>
      </c>
      <c r="C26" s="1852" t="s">
        <v>2341</v>
      </c>
      <c r="D26" s="1852" t="s">
        <v>2342</v>
      </c>
      <c r="E26" s="1852" t="s">
        <v>2343</v>
      </c>
      <c r="F26" s="1852" t="s">
        <v>2344</v>
      </c>
      <c r="G26" s="1852" t="s">
        <v>2345</v>
      </c>
      <c r="H26" s="1852" t="s">
        <v>22</v>
      </c>
      <c r="I26" s="1852" t="s">
        <v>807</v>
      </c>
    </row>
    <row customHeight="1" ht="11.25">
      <c r="A27" s="1852" t="s">
        <v>2249</v>
      </c>
      <c r="B27" s="1852" t="s">
        <v>16</v>
      </c>
      <c r="C27" s="1852" t="s">
        <v>2346</v>
      </c>
      <c r="D27" s="1852" t="s">
        <v>2347</v>
      </c>
      <c r="E27" s="1852" t="s">
        <v>2348</v>
      </c>
      <c r="F27" s="1852" t="s">
        <v>50</v>
      </c>
      <c r="G27" s="1852" t="s">
        <v>22</v>
      </c>
      <c r="H27" s="1852" t="s">
        <v>22</v>
      </c>
      <c r="I27" s="1852" t="s">
        <v>807</v>
      </c>
    </row>
    <row customHeight="1" ht="11.25">
      <c r="A28" s="1852" t="s">
        <v>2249</v>
      </c>
      <c r="B28" s="1852" t="s">
        <v>16</v>
      </c>
      <c r="C28" s="1852" t="s">
        <v>2349</v>
      </c>
      <c r="D28" s="1852" t="s">
        <v>2350</v>
      </c>
      <c r="E28" s="1852" t="s">
        <v>2351</v>
      </c>
      <c r="F28" s="1852" t="s">
        <v>2267</v>
      </c>
      <c r="G28" s="1852" t="s">
        <v>2352</v>
      </c>
      <c r="H28" s="1852" t="s">
        <v>22</v>
      </c>
      <c r="I28" s="1852" t="s">
        <v>807</v>
      </c>
    </row>
    <row customHeight="1" ht="11.25">
      <c r="A29" s="1852" t="s">
        <v>2249</v>
      </c>
      <c r="B29" s="1852" t="s">
        <v>16</v>
      </c>
      <c r="C29" s="1852" t="s">
        <v>2353</v>
      </c>
      <c r="D29" s="1852" t="s">
        <v>2354</v>
      </c>
      <c r="E29" s="1852" t="s">
        <v>2355</v>
      </c>
      <c r="F29" s="1852" t="s">
        <v>50</v>
      </c>
      <c r="G29" s="1852" t="s">
        <v>22</v>
      </c>
      <c r="H29" s="1852" t="s">
        <v>22</v>
      </c>
      <c r="I29" s="1852" t="s">
        <v>807</v>
      </c>
    </row>
    <row customHeight="1" ht="11.25">
      <c r="A30" s="1852" t="s">
        <v>2249</v>
      </c>
      <c r="B30" s="1852" t="s">
        <v>16</v>
      </c>
      <c r="C30" s="1852" t="s">
        <v>2356</v>
      </c>
      <c r="D30" s="1852" t="s">
        <v>2357</v>
      </c>
      <c r="E30" s="1852" t="s">
        <v>2358</v>
      </c>
      <c r="F30" s="1852" t="s">
        <v>50</v>
      </c>
      <c r="G30" s="1852" t="s">
        <v>2359</v>
      </c>
      <c r="H30" s="1852" t="s">
        <v>22</v>
      </c>
      <c r="I30" s="1852" t="s">
        <v>807</v>
      </c>
    </row>
    <row customHeight="1" ht="11.25">
      <c r="A31" s="1852" t="s">
        <v>2249</v>
      </c>
      <c r="B31" s="1852" t="s">
        <v>16</v>
      </c>
      <c r="C31" s="1852" t="s">
        <v>2360</v>
      </c>
      <c r="D31" s="1852" t="s">
        <v>2361</v>
      </c>
      <c r="E31" s="1852" t="s">
        <v>2362</v>
      </c>
      <c r="F31" s="1852" t="s">
        <v>2267</v>
      </c>
      <c r="G31" s="1852" t="s">
        <v>2363</v>
      </c>
      <c r="H31" s="1852" t="s">
        <v>22</v>
      </c>
      <c r="I31" s="1852" t="s">
        <v>807</v>
      </c>
    </row>
    <row customHeight="1" ht="11.25">
      <c r="A32" s="1852" t="s">
        <v>2249</v>
      </c>
      <c r="B32" s="1852" t="s">
        <v>16</v>
      </c>
      <c r="C32" s="1852" t="s">
        <v>2364</v>
      </c>
      <c r="D32" s="1852" t="s">
        <v>2365</v>
      </c>
      <c r="E32" s="1852" t="s">
        <v>2366</v>
      </c>
      <c r="F32" s="1852" t="s">
        <v>2267</v>
      </c>
      <c r="G32" s="1852" t="s">
        <v>2367</v>
      </c>
      <c r="H32" s="1852" t="s">
        <v>22</v>
      </c>
      <c r="I32" s="1852" t="s">
        <v>807</v>
      </c>
    </row>
    <row customHeight="1" ht="11.25">
      <c r="A33" s="1852" t="s">
        <v>2249</v>
      </c>
      <c r="B33" s="1852" t="s">
        <v>16</v>
      </c>
      <c r="C33" s="1852" t="s">
        <v>2368</v>
      </c>
      <c r="D33" s="1852" t="s">
        <v>2369</v>
      </c>
      <c r="E33" s="1852" t="s">
        <v>2370</v>
      </c>
      <c r="F33" s="1852" t="s">
        <v>50</v>
      </c>
      <c r="G33" s="1852" t="s">
        <v>2371</v>
      </c>
      <c r="H33" s="1852" t="s">
        <v>22</v>
      </c>
      <c r="I33" s="1852" t="s">
        <v>807</v>
      </c>
    </row>
    <row customHeight="1" ht="11.25">
      <c r="A34" s="1852" t="s">
        <v>2249</v>
      </c>
      <c r="B34" s="1852" t="s">
        <v>16</v>
      </c>
      <c r="C34" s="1852" t="s">
        <v>2372</v>
      </c>
      <c r="D34" s="1852" t="s">
        <v>2373</v>
      </c>
      <c r="E34" s="1852" t="s">
        <v>2374</v>
      </c>
      <c r="F34" s="1852" t="s">
        <v>50</v>
      </c>
      <c r="G34" s="1852" t="s">
        <v>22</v>
      </c>
      <c r="H34" s="1852" t="s">
        <v>22</v>
      </c>
      <c r="I34" s="1852" t="s">
        <v>807</v>
      </c>
    </row>
    <row customHeight="1" ht="11.25">
      <c r="A35" s="1852" t="s">
        <v>2249</v>
      </c>
      <c r="B35" s="1852" t="s">
        <v>16</v>
      </c>
      <c r="C35" s="1852" t="s">
        <v>2375</v>
      </c>
      <c r="D35" s="1852" t="s">
        <v>2376</v>
      </c>
      <c r="E35" s="1852" t="s">
        <v>2377</v>
      </c>
      <c r="F35" s="1852" t="s">
        <v>50</v>
      </c>
      <c r="G35" s="1852" t="s">
        <v>2378</v>
      </c>
      <c r="H35" s="1852" t="s">
        <v>22</v>
      </c>
      <c r="I35" s="1852" t="s">
        <v>807</v>
      </c>
    </row>
    <row customHeight="1" ht="11.25">
      <c r="A36" s="1852" t="s">
        <v>2249</v>
      </c>
      <c r="B36" s="1852" t="s">
        <v>16</v>
      </c>
      <c r="C36" s="1852" t="s">
        <v>2379</v>
      </c>
      <c r="D36" s="1852" t="s">
        <v>2380</v>
      </c>
      <c r="E36" s="1852" t="s">
        <v>2381</v>
      </c>
      <c r="F36" s="1852" t="s">
        <v>50</v>
      </c>
      <c r="G36" s="1852" t="s">
        <v>22</v>
      </c>
      <c r="H36" s="1852" t="s">
        <v>22</v>
      </c>
      <c r="I36" s="1852" t="s">
        <v>807</v>
      </c>
    </row>
    <row customHeight="1" ht="11.25">
      <c r="A37" s="1852" t="s">
        <v>2249</v>
      </c>
      <c r="B37" s="1852" t="s">
        <v>16</v>
      </c>
      <c r="C37" s="1852" t="s">
        <v>2258</v>
      </c>
      <c r="D37" s="1852" t="s">
        <v>2259</v>
      </c>
      <c r="E37" s="1852" t="s">
        <v>2260</v>
      </c>
      <c r="F37" s="1852" t="s">
        <v>50</v>
      </c>
      <c r="G37" s="1852" t="s">
        <v>2261</v>
      </c>
      <c r="H37" s="1852" t="s">
        <v>22</v>
      </c>
      <c r="I37" s="1852" t="s">
        <v>893</v>
      </c>
    </row>
    <row customHeight="1" ht="11.25">
      <c r="A38" s="1852" t="s">
        <v>2249</v>
      </c>
      <c r="B38" s="1852" t="s">
        <v>16</v>
      </c>
      <c r="C38" s="1852" t="s">
        <v>22</v>
      </c>
      <c r="D38" s="1852" t="s">
        <v>2262</v>
      </c>
      <c r="E38" s="1852" t="s">
        <v>2263</v>
      </c>
      <c r="F38" s="1852" t="s">
        <v>50</v>
      </c>
      <c r="G38" s="1852" t="s">
        <v>22</v>
      </c>
      <c r="H38" s="1852" t="s">
        <v>22</v>
      </c>
      <c r="I38" s="1852" t="s">
        <v>893</v>
      </c>
    </row>
    <row customHeight="1" ht="11.25">
      <c r="A39" s="1852" t="s">
        <v>2249</v>
      </c>
      <c r="B39" s="1852" t="s">
        <v>16</v>
      </c>
      <c r="C39" s="1852" t="s">
        <v>2319</v>
      </c>
      <c r="D39" s="1852" t="s">
        <v>2320</v>
      </c>
      <c r="E39" s="1852" t="s">
        <v>2321</v>
      </c>
      <c r="F39" s="1852" t="s">
        <v>50</v>
      </c>
      <c r="G39" s="1852" t="s">
        <v>22</v>
      </c>
      <c r="H39" s="1852" t="s">
        <v>22</v>
      </c>
      <c r="I39" s="1852" t="s">
        <v>893</v>
      </c>
    </row>
    <row customHeight="1" ht="11.25">
      <c r="A40" s="1852" t="s">
        <v>2249</v>
      </c>
      <c r="B40" s="1852" t="s">
        <v>16</v>
      </c>
      <c r="C40" s="1852" t="s">
        <v>2330</v>
      </c>
      <c r="D40" s="1852" t="s">
        <v>2331</v>
      </c>
      <c r="E40" s="1852" t="s">
        <v>2332</v>
      </c>
      <c r="F40" s="1852" t="s">
        <v>2267</v>
      </c>
      <c r="G40" s="1852" t="s">
        <v>2333</v>
      </c>
      <c r="H40" s="1852" t="s">
        <v>22</v>
      </c>
      <c r="I40" s="1852" t="s">
        <v>893</v>
      </c>
    </row>
    <row customHeight="1" ht="11.25">
      <c r="A41" s="1852" t="s">
        <v>2249</v>
      </c>
      <c r="B41" s="1852" t="s">
        <v>16</v>
      </c>
      <c r="C41" s="1852" t="s">
        <v>2346</v>
      </c>
      <c r="D41" s="1852" t="s">
        <v>2347</v>
      </c>
      <c r="E41" s="1852" t="s">
        <v>2348</v>
      </c>
      <c r="F41" s="1852" t="s">
        <v>50</v>
      </c>
      <c r="G41" s="1852" t="s">
        <v>22</v>
      </c>
      <c r="H41" s="1852" t="s">
        <v>22</v>
      </c>
      <c r="I41" s="1852" t="s">
        <v>893</v>
      </c>
    </row>
    <row customHeight="1" ht="11.25">
      <c r="A42" s="1852" t="s">
        <v>2249</v>
      </c>
      <c r="B42" s="1852" t="s">
        <v>16</v>
      </c>
      <c r="C42" s="1852" t="s">
        <v>2353</v>
      </c>
      <c r="D42" s="1852" t="s">
        <v>2354</v>
      </c>
      <c r="E42" s="1852" t="s">
        <v>2355</v>
      </c>
      <c r="F42" s="1852" t="s">
        <v>50</v>
      </c>
      <c r="G42" s="1852" t="s">
        <v>22</v>
      </c>
      <c r="H42" s="1852" t="s">
        <v>22</v>
      </c>
      <c r="I42" s="1852" t="s">
        <v>893</v>
      </c>
    </row>
    <row customHeight="1" ht="11.25">
      <c r="A43" s="1852" t="s">
        <v>2249</v>
      </c>
      <c r="B43" s="1852" t="s">
        <v>16</v>
      </c>
      <c r="C43" s="1852" t="s">
        <v>2360</v>
      </c>
      <c r="D43" s="1852" t="s">
        <v>2361</v>
      </c>
      <c r="E43" s="1852" t="s">
        <v>2362</v>
      </c>
      <c r="F43" s="1852" t="s">
        <v>2267</v>
      </c>
      <c r="G43" s="1852" t="s">
        <v>2363</v>
      </c>
      <c r="H43" s="1852" t="s">
        <v>22</v>
      </c>
      <c r="I43" s="1852" t="s">
        <v>893</v>
      </c>
    </row>
    <row customHeight="1" ht="11.25">
      <c r="A44" s="1852" t="s">
        <v>2249</v>
      </c>
      <c r="B44" s="1852" t="s">
        <v>16</v>
      </c>
      <c r="C44" s="1852" t="s">
        <v>2250</v>
      </c>
      <c r="D44" s="1852" t="s">
        <v>2251</v>
      </c>
      <c r="E44" s="1852" t="s">
        <v>2252</v>
      </c>
      <c r="F44" s="1852" t="s">
        <v>2253</v>
      </c>
      <c r="G44" s="1852" t="s">
        <v>22</v>
      </c>
      <c r="H44" s="1852" t="s">
        <v>22</v>
      </c>
      <c r="I44" s="1852" t="s">
        <v>853</v>
      </c>
    </row>
    <row customHeight="1" ht="11.25">
      <c r="A45" s="1852" t="s">
        <v>2249</v>
      </c>
      <c r="B45" s="1852" t="s">
        <v>16</v>
      </c>
      <c r="C45" s="1852" t="s">
        <v>13</v>
      </c>
      <c r="D45" s="1852" t="s">
        <v>45</v>
      </c>
      <c r="E45" s="1852" t="s">
        <v>48</v>
      </c>
      <c r="F45" s="1852" t="s">
        <v>50</v>
      </c>
      <c r="G45" s="1852" t="s">
        <v>22</v>
      </c>
      <c r="H45" s="1852" t="s">
        <v>22</v>
      </c>
      <c r="I45" s="1852" t="s">
        <v>853</v>
      </c>
    </row>
    <row customHeight="1" ht="11.25">
      <c r="A46" s="1852" t="s">
        <v>2249</v>
      </c>
      <c r="B46" s="1852" t="s">
        <v>16</v>
      </c>
      <c r="C46" s="1852" t="s">
        <v>2254</v>
      </c>
      <c r="D46" s="1852" t="s">
        <v>2255</v>
      </c>
      <c r="E46" s="1852" t="s">
        <v>2256</v>
      </c>
      <c r="F46" s="1852" t="s">
        <v>2257</v>
      </c>
      <c r="G46" s="1852" t="s">
        <v>22</v>
      </c>
      <c r="H46" s="1852" t="s">
        <v>22</v>
      </c>
      <c r="I46" s="1852" t="s">
        <v>853</v>
      </c>
    </row>
    <row customHeight="1" ht="11.25">
      <c r="A47" s="1852" t="s">
        <v>2249</v>
      </c>
      <c r="B47" s="1852" t="s">
        <v>16</v>
      </c>
      <c r="C47" s="1852" t="s">
        <v>22</v>
      </c>
      <c r="D47" s="1852" t="s">
        <v>2262</v>
      </c>
      <c r="E47" s="1852" t="s">
        <v>2263</v>
      </c>
      <c r="F47" s="1852" t="s">
        <v>50</v>
      </c>
      <c r="G47" s="1852" t="s">
        <v>22</v>
      </c>
      <c r="H47" s="1852" t="s">
        <v>22</v>
      </c>
      <c r="I47" s="1852" t="s">
        <v>853</v>
      </c>
    </row>
    <row customHeight="1" ht="11.25">
      <c r="A48" s="1852" t="s">
        <v>2249</v>
      </c>
      <c r="B48" s="1852" t="s">
        <v>16</v>
      </c>
      <c r="C48" s="1852" t="s">
        <v>2264</v>
      </c>
      <c r="D48" s="1852" t="s">
        <v>2265</v>
      </c>
      <c r="E48" s="1852" t="s">
        <v>2266</v>
      </c>
      <c r="F48" s="1852" t="s">
        <v>2267</v>
      </c>
      <c r="G48" s="1852" t="s">
        <v>2268</v>
      </c>
      <c r="H48" s="1852" t="s">
        <v>22</v>
      </c>
      <c r="I48" s="1852" t="s">
        <v>853</v>
      </c>
    </row>
    <row customHeight="1" ht="11.25">
      <c r="A49" s="1852" t="s">
        <v>2249</v>
      </c>
      <c r="B49" s="1852" t="s">
        <v>16</v>
      </c>
      <c r="C49" s="1852" t="s">
        <v>2269</v>
      </c>
      <c r="D49" s="1852" t="s">
        <v>2270</v>
      </c>
      <c r="E49" s="1852" t="s">
        <v>2271</v>
      </c>
      <c r="F49" s="1852" t="s">
        <v>50</v>
      </c>
      <c r="G49" s="1852" t="s">
        <v>2272</v>
      </c>
      <c r="H49" s="1852" t="s">
        <v>22</v>
      </c>
      <c r="I49" s="1852" t="s">
        <v>853</v>
      </c>
    </row>
    <row customHeight="1" ht="11.25">
      <c r="A50" s="1852" t="s">
        <v>2249</v>
      </c>
      <c r="B50" s="1852" t="s">
        <v>16</v>
      </c>
      <c r="C50" s="1852" t="s">
        <v>2382</v>
      </c>
      <c r="D50" s="1852" t="s">
        <v>2383</v>
      </c>
      <c r="E50" s="1852" t="s">
        <v>2384</v>
      </c>
      <c r="F50" s="1852" t="s">
        <v>2267</v>
      </c>
      <c r="G50" s="1852" t="s">
        <v>2385</v>
      </c>
      <c r="H50" s="1852" t="s">
        <v>22</v>
      </c>
      <c r="I50" s="1852" t="s">
        <v>853</v>
      </c>
    </row>
    <row customHeight="1" ht="11.25">
      <c r="A51" s="1852" t="s">
        <v>2249</v>
      </c>
      <c r="B51" s="1852" t="s">
        <v>16</v>
      </c>
      <c r="C51" s="1852" t="s">
        <v>2386</v>
      </c>
      <c r="D51" s="1852" t="s">
        <v>2387</v>
      </c>
      <c r="E51" s="1852" t="s">
        <v>2388</v>
      </c>
      <c r="F51" s="1852" t="s">
        <v>2287</v>
      </c>
      <c r="G51" s="1852" t="s">
        <v>2389</v>
      </c>
      <c r="H51" s="1852" t="s">
        <v>2390</v>
      </c>
      <c r="I51" s="1852" t="s">
        <v>853</v>
      </c>
    </row>
    <row customHeight="1" ht="11.25">
      <c r="A52" s="1852" t="s">
        <v>2249</v>
      </c>
      <c r="B52" s="1852" t="s">
        <v>16</v>
      </c>
      <c r="C52" s="1852" t="s">
        <v>2273</v>
      </c>
      <c r="D52" s="1852" t="s">
        <v>2274</v>
      </c>
      <c r="E52" s="1852" t="s">
        <v>2275</v>
      </c>
      <c r="F52" s="1852" t="s">
        <v>2267</v>
      </c>
      <c r="G52" s="1852" t="s">
        <v>22</v>
      </c>
      <c r="H52" s="1852" t="s">
        <v>22</v>
      </c>
      <c r="I52" s="1852" t="s">
        <v>853</v>
      </c>
    </row>
    <row customHeight="1" ht="11.25">
      <c r="A53" s="1852" t="s">
        <v>2249</v>
      </c>
      <c r="B53" s="1852" t="s">
        <v>16</v>
      </c>
      <c r="C53" s="1852" t="s">
        <v>2284</v>
      </c>
      <c r="D53" s="1852" t="s">
        <v>2285</v>
      </c>
      <c r="E53" s="1852" t="s">
        <v>2286</v>
      </c>
      <c r="F53" s="1852" t="s">
        <v>2287</v>
      </c>
      <c r="G53" s="1852" t="s">
        <v>2288</v>
      </c>
      <c r="H53" s="1852" t="s">
        <v>22</v>
      </c>
      <c r="I53" s="1852" t="s">
        <v>853</v>
      </c>
    </row>
    <row customHeight="1" ht="11.25">
      <c r="A54" s="1852" t="s">
        <v>2249</v>
      </c>
      <c r="B54" s="1852" t="s">
        <v>16</v>
      </c>
      <c r="C54" s="1852" t="s">
        <v>2293</v>
      </c>
      <c r="D54" s="1852" t="s">
        <v>2294</v>
      </c>
      <c r="E54" s="1852" t="s">
        <v>2295</v>
      </c>
      <c r="F54" s="1852" t="s">
        <v>2267</v>
      </c>
      <c r="G54" s="1852" t="s">
        <v>22</v>
      </c>
      <c r="H54" s="1852" t="s">
        <v>22</v>
      </c>
      <c r="I54" s="1852" t="s">
        <v>853</v>
      </c>
    </row>
    <row customHeight="1" ht="11.25">
      <c r="A55" s="1852" t="s">
        <v>2249</v>
      </c>
      <c r="B55" s="1852" t="s">
        <v>16</v>
      </c>
      <c r="C55" s="1852" t="s">
        <v>2296</v>
      </c>
      <c r="D55" s="1852" t="s">
        <v>2297</v>
      </c>
      <c r="E55" s="1852" t="s">
        <v>2298</v>
      </c>
      <c r="F55" s="1852" t="s">
        <v>2299</v>
      </c>
      <c r="G55" s="1852" t="s">
        <v>22</v>
      </c>
      <c r="H55" s="1852" t="s">
        <v>22</v>
      </c>
      <c r="I55" s="1852" t="s">
        <v>853</v>
      </c>
    </row>
    <row customHeight="1" ht="11.25">
      <c r="A56" s="1852" t="s">
        <v>2249</v>
      </c>
      <c r="B56" s="1852" t="s">
        <v>16</v>
      </c>
      <c r="C56" s="1852" t="s">
        <v>2300</v>
      </c>
      <c r="D56" s="1852" t="s">
        <v>2301</v>
      </c>
      <c r="E56" s="1852" t="s">
        <v>2302</v>
      </c>
      <c r="F56" s="1852" t="s">
        <v>2267</v>
      </c>
      <c r="G56" s="1852" t="s">
        <v>2303</v>
      </c>
      <c r="H56" s="1852" t="s">
        <v>22</v>
      </c>
      <c r="I56" s="1852" t="s">
        <v>853</v>
      </c>
    </row>
    <row customHeight="1" ht="11.25">
      <c r="A57" s="1852" t="s">
        <v>2249</v>
      </c>
      <c r="B57" s="1852" t="s">
        <v>16</v>
      </c>
      <c r="C57" s="1852" t="s">
        <v>2304</v>
      </c>
      <c r="D57" s="1852" t="s">
        <v>2305</v>
      </c>
      <c r="E57" s="1852" t="s">
        <v>2306</v>
      </c>
      <c r="F57" s="1852" t="s">
        <v>2267</v>
      </c>
      <c r="G57" s="1852" t="s">
        <v>2307</v>
      </c>
      <c r="H57" s="1852" t="s">
        <v>22</v>
      </c>
      <c r="I57" s="1852" t="s">
        <v>853</v>
      </c>
    </row>
    <row customHeight="1" ht="11.25">
      <c r="A58" s="1852" t="s">
        <v>2249</v>
      </c>
      <c r="B58" s="1852" t="s">
        <v>16</v>
      </c>
      <c r="C58" s="1852" t="s">
        <v>2308</v>
      </c>
      <c r="D58" s="1852" t="s">
        <v>2309</v>
      </c>
      <c r="E58" s="1852" t="s">
        <v>2310</v>
      </c>
      <c r="F58" s="1852" t="s">
        <v>2267</v>
      </c>
      <c r="G58" s="1852" t="s">
        <v>2311</v>
      </c>
      <c r="H58" s="1852" t="s">
        <v>22</v>
      </c>
      <c r="I58" s="1852" t="s">
        <v>853</v>
      </c>
    </row>
    <row customHeight="1" ht="11.25">
      <c r="A59" s="1852" t="s">
        <v>2249</v>
      </c>
      <c r="B59" s="1852" t="s">
        <v>16</v>
      </c>
      <c r="C59" s="1852" t="s">
        <v>2312</v>
      </c>
      <c r="D59" s="1852" t="s">
        <v>2313</v>
      </c>
      <c r="E59" s="1852" t="s">
        <v>2314</v>
      </c>
      <c r="F59" s="1852" t="s">
        <v>2287</v>
      </c>
      <c r="G59" s="1852" t="s">
        <v>22</v>
      </c>
      <c r="H59" s="1852" t="s">
        <v>22</v>
      </c>
      <c r="I59" s="1852" t="s">
        <v>853</v>
      </c>
    </row>
    <row customHeight="1" ht="11.25">
      <c r="A60" s="1852" t="s">
        <v>2249</v>
      </c>
      <c r="B60" s="1852" t="s">
        <v>16</v>
      </c>
      <c r="C60" s="1852" t="s">
        <v>2322</v>
      </c>
      <c r="D60" s="1852" t="s">
        <v>2323</v>
      </c>
      <c r="E60" s="1852" t="s">
        <v>2324</v>
      </c>
      <c r="F60" s="1852" t="s">
        <v>50</v>
      </c>
      <c r="G60" s="1852" t="s">
        <v>2325</v>
      </c>
      <c r="H60" s="1852" t="s">
        <v>22</v>
      </c>
      <c r="I60" s="1852" t="s">
        <v>853</v>
      </c>
    </row>
    <row customHeight="1" ht="11.25">
      <c r="A61" s="1852" t="s">
        <v>2249</v>
      </c>
      <c r="B61" s="1852" t="s">
        <v>16</v>
      </c>
      <c r="C61" s="1852" t="s">
        <v>2326</v>
      </c>
      <c r="D61" s="1852" t="s">
        <v>2327</v>
      </c>
      <c r="E61" s="1852" t="s">
        <v>2328</v>
      </c>
      <c r="F61" s="1852" t="s">
        <v>2253</v>
      </c>
      <c r="G61" s="1852" t="s">
        <v>2329</v>
      </c>
      <c r="H61" s="1852" t="s">
        <v>22</v>
      </c>
      <c r="I61" s="1852" t="s">
        <v>853</v>
      </c>
    </row>
    <row customHeight="1" ht="11.25">
      <c r="A62" s="1852" t="s">
        <v>2249</v>
      </c>
      <c r="B62" s="1852" t="s">
        <v>16</v>
      </c>
      <c r="C62" s="1852" t="s">
        <v>2334</v>
      </c>
      <c r="D62" s="1852" t="s">
        <v>2335</v>
      </c>
      <c r="E62" s="1852" t="s">
        <v>2336</v>
      </c>
      <c r="F62" s="1852" t="s">
        <v>50</v>
      </c>
      <c r="G62" s="1852" t="s">
        <v>2337</v>
      </c>
      <c r="H62" s="1852" t="s">
        <v>22</v>
      </c>
      <c r="I62" s="1852" t="s">
        <v>853</v>
      </c>
    </row>
    <row customHeight="1" ht="11.25">
      <c r="A63" s="1852" t="s">
        <v>2249</v>
      </c>
      <c r="B63" s="1852" t="s">
        <v>16</v>
      </c>
      <c r="C63" s="1852" t="s">
        <v>2338</v>
      </c>
      <c r="D63" s="1852" t="s">
        <v>2339</v>
      </c>
      <c r="E63" s="1852" t="s">
        <v>2340</v>
      </c>
      <c r="F63" s="1852" t="s">
        <v>50</v>
      </c>
      <c r="G63" s="1852" t="s">
        <v>22</v>
      </c>
      <c r="H63" s="1852" t="s">
        <v>22</v>
      </c>
      <c r="I63" s="1852" t="s">
        <v>853</v>
      </c>
    </row>
    <row customHeight="1" ht="11.25">
      <c r="A64" s="1852" t="s">
        <v>2249</v>
      </c>
      <c r="B64" s="1852" t="s">
        <v>16</v>
      </c>
      <c r="C64" s="1852" t="s">
        <v>2391</v>
      </c>
      <c r="D64" s="1852" t="s">
        <v>2392</v>
      </c>
      <c r="E64" s="1852" t="s">
        <v>2393</v>
      </c>
      <c r="F64" s="1852" t="s">
        <v>2394</v>
      </c>
      <c r="G64" s="1852" t="s">
        <v>2395</v>
      </c>
      <c r="H64" s="1852" t="s">
        <v>2396</v>
      </c>
      <c r="I64" s="1852" t="s">
        <v>853</v>
      </c>
    </row>
    <row customHeight="1" ht="11.25">
      <c r="A65" s="1852" t="s">
        <v>2249</v>
      </c>
      <c r="B65" s="1852" t="s">
        <v>16</v>
      </c>
      <c r="C65" s="1852" t="s">
        <v>2397</v>
      </c>
      <c r="D65" s="1852" t="s">
        <v>2398</v>
      </c>
      <c r="E65" s="1852" t="s">
        <v>2399</v>
      </c>
      <c r="F65" s="1852" t="s">
        <v>2394</v>
      </c>
      <c r="G65" s="1852" t="s">
        <v>2400</v>
      </c>
      <c r="H65" s="1852" t="s">
        <v>22</v>
      </c>
      <c r="I65" s="1852" t="s">
        <v>853</v>
      </c>
    </row>
    <row customHeight="1" ht="11.25">
      <c r="A66" s="1852" t="s">
        <v>2249</v>
      </c>
      <c r="B66" s="1852" t="s">
        <v>16</v>
      </c>
      <c r="C66" s="1852" t="s">
        <v>2401</v>
      </c>
      <c r="D66" s="1852" t="s">
        <v>2402</v>
      </c>
      <c r="E66" s="1852" t="s">
        <v>2403</v>
      </c>
      <c r="F66" s="1852" t="s">
        <v>2404</v>
      </c>
      <c r="G66" s="1852" t="s">
        <v>22</v>
      </c>
      <c r="H66" s="1852" t="s">
        <v>22</v>
      </c>
      <c r="I66" s="1852" t="s">
        <v>853</v>
      </c>
    </row>
    <row customHeight="1" ht="11.25">
      <c r="A67" s="1852" t="s">
        <v>2249</v>
      </c>
      <c r="B67" s="1852" t="s">
        <v>16</v>
      </c>
      <c r="C67" s="1852" t="s">
        <v>2349</v>
      </c>
      <c r="D67" s="1852" t="s">
        <v>2350</v>
      </c>
      <c r="E67" s="1852" t="s">
        <v>2351</v>
      </c>
      <c r="F67" s="1852" t="s">
        <v>2267</v>
      </c>
      <c r="G67" s="1852" t="s">
        <v>2352</v>
      </c>
      <c r="H67" s="1852" t="s">
        <v>22</v>
      </c>
      <c r="I67" s="1852" t="s">
        <v>853</v>
      </c>
    </row>
    <row customHeight="1" ht="11.25">
      <c r="A68" s="1852" t="s">
        <v>2249</v>
      </c>
      <c r="B68" s="1852" t="s">
        <v>16</v>
      </c>
      <c r="C68" s="1852" t="s">
        <v>2353</v>
      </c>
      <c r="D68" s="1852" t="s">
        <v>2354</v>
      </c>
      <c r="E68" s="1852" t="s">
        <v>2355</v>
      </c>
      <c r="F68" s="1852" t="s">
        <v>50</v>
      </c>
      <c r="G68" s="1852" t="s">
        <v>22</v>
      </c>
      <c r="H68" s="1852" t="s">
        <v>22</v>
      </c>
      <c r="I68" s="1852" t="s">
        <v>853</v>
      </c>
    </row>
    <row customHeight="1" ht="11.25">
      <c r="A69" s="1852" t="s">
        <v>2249</v>
      </c>
      <c r="B69" s="1852" t="s">
        <v>16</v>
      </c>
      <c r="C69" s="1852" t="s">
        <v>2405</v>
      </c>
      <c r="D69" s="1852" t="s">
        <v>2406</v>
      </c>
      <c r="E69" s="1852" t="s">
        <v>2407</v>
      </c>
      <c r="F69" s="1852" t="s">
        <v>2408</v>
      </c>
      <c r="G69" s="1852" t="s">
        <v>2409</v>
      </c>
      <c r="H69" s="1852" t="s">
        <v>22</v>
      </c>
      <c r="I69" s="1852" t="s">
        <v>853</v>
      </c>
    </row>
    <row customHeight="1" ht="11.25">
      <c r="A70" s="1852" t="s">
        <v>2249</v>
      </c>
      <c r="B70" s="1852" t="s">
        <v>16</v>
      </c>
      <c r="C70" s="1852" t="s">
        <v>2410</v>
      </c>
      <c r="D70" s="1852" t="s">
        <v>2411</v>
      </c>
      <c r="E70" s="1852" t="s">
        <v>2412</v>
      </c>
      <c r="F70" s="1852" t="s">
        <v>50</v>
      </c>
      <c r="G70" s="1852" t="s">
        <v>2413</v>
      </c>
      <c r="H70" s="1852" t="s">
        <v>22</v>
      </c>
      <c r="I70" s="1852" t="s">
        <v>853</v>
      </c>
    </row>
    <row customHeight="1" ht="11.25">
      <c r="A71" s="1852" t="s">
        <v>2249</v>
      </c>
      <c r="B71" s="1852" t="s">
        <v>16</v>
      </c>
      <c r="C71" s="1852" t="s">
        <v>2250</v>
      </c>
      <c r="D71" s="1852" t="s">
        <v>2251</v>
      </c>
      <c r="E71" s="1852" t="s">
        <v>2252</v>
      </c>
      <c r="F71" s="1852" t="s">
        <v>2253</v>
      </c>
      <c r="G71" s="1852" t="s">
        <v>22</v>
      </c>
      <c r="H71" s="1852" t="s">
        <v>22</v>
      </c>
      <c r="I71" s="1852" t="s">
        <v>906</v>
      </c>
    </row>
    <row customHeight="1" ht="11.25">
      <c r="A72" s="1852" t="s">
        <v>2249</v>
      </c>
      <c r="B72" s="1852" t="s">
        <v>16</v>
      </c>
      <c r="C72" s="1852" t="s">
        <v>13</v>
      </c>
      <c r="D72" s="1852" t="s">
        <v>45</v>
      </c>
      <c r="E72" s="1852" t="s">
        <v>48</v>
      </c>
      <c r="F72" s="1852" t="s">
        <v>50</v>
      </c>
      <c r="G72" s="1852" t="s">
        <v>22</v>
      </c>
      <c r="H72" s="1852" t="s">
        <v>22</v>
      </c>
      <c r="I72" s="1852" t="s">
        <v>906</v>
      </c>
    </row>
    <row customHeight="1" ht="11.25">
      <c r="A73" s="1852" t="s">
        <v>2249</v>
      </c>
      <c r="B73" s="1852" t="s">
        <v>16</v>
      </c>
      <c r="C73" s="1852" t="s">
        <v>22</v>
      </c>
      <c r="D73" s="1852" t="s">
        <v>2262</v>
      </c>
      <c r="E73" s="1852" t="s">
        <v>2263</v>
      </c>
      <c r="F73" s="1852" t="s">
        <v>50</v>
      </c>
      <c r="G73" s="1852" t="s">
        <v>22</v>
      </c>
      <c r="H73" s="1852" t="s">
        <v>22</v>
      </c>
      <c r="I73" s="1852" t="s">
        <v>906</v>
      </c>
    </row>
    <row customHeight="1" ht="11.25">
      <c r="A74" s="1852" t="s">
        <v>2249</v>
      </c>
      <c r="B74" s="1852" t="s">
        <v>16</v>
      </c>
      <c r="C74" s="1852" t="s">
        <v>2414</v>
      </c>
      <c r="D74" s="1852" t="s">
        <v>2415</v>
      </c>
      <c r="E74" s="1852" t="s">
        <v>2416</v>
      </c>
      <c r="F74" s="1852" t="s">
        <v>50</v>
      </c>
      <c r="G74" s="1852" t="s">
        <v>2417</v>
      </c>
      <c r="H74" s="1852" t="s">
        <v>22</v>
      </c>
      <c r="I74" s="1852" t="s">
        <v>1623</v>
      </c>
    </row>
    <row customHeight="1" ht="11.25">
      <c r="A75" s="1852" t="s">
        <v>2249</v>
      </c>
      <c r="B75" s="1852" t="s">
        <v>16</v>
      </c>
      <c r="C75" s="1852" t="s">
        <v>2418</v>
      </c>
      <c r="D75" s="1852" t="s">
        <v>2419</v>
      </c>
      <c r="E75" s="1852" t="s">
        <v>2420</v>
      </c>
      <c r="F75" s="1852" t="s">
        <v>574</v>
      </c>
      <c r="G75" s="1852" t="s">
        <v>2268</v>
      </c>
      <c r="H75" s="1852" t="s">
        <v>22</v>
      </c>
      <c r="I75" s="1852" t="s">
        <v>1623</v>
      </c>
    </row>
    <row customHeight="1" ht="11.25">
      <c r="A76" s="1852" t="s">
        <v>2249</v>
      </c>
      <c r="B76" s="1852" t="s">
        <v>16</v>
      </c>
      <c r="C76" s="1852" t="s">
        <v>2421</v>
      </c>
      <c r="D76" s="1852" t="s">
        <v>2422</v>
      </c>
      <c r="E76" s="1852" t="s">
        <v>2423</v>
      </c>
      <c r="F76" s="1852" t="s">
        <v>574</v>
      </c>
      <c r="G76" s="1852" t="s">
        <v>2424</v>
      </c>
      <c r="H76" s="1852" t="s">
        <v>22</v>
      </c>
      <c r="I76" s="1852" t="s">
        <v>1623</v>
      </c>
    </row>
    <row customHeight="1" ht="11.25">
      <c r="A77" s="1852" t="s">
        <v>2249</v>
      </c>
      <c r="B77" s="1852" t="s">
        <v>16</v>
      </c>
      <c r="C77" s="1852" t="s">
        <v>22</v>
      </c>
      <c r="D77" s="1852" t="s">
        <v>2262</v>
      </c>
      <c r="E77" s="1852" t="s">
        <v>2263</v>
      </c>
      <c r="F77" s="1852" t="s">
        <v>50</v>
      </c>
      <c r="G77" s="1852" t="s">
        <v>22</v>
      </c>
      <c r="H77" s="1852" t="s">
        <v>22</v>
      </c>
      <c r="I77" s="1852" t="s">
        <v>1623</v>
      </c>
    </row>
    <row customHeight="1" ht="11.25">
      <c r="A78" s="1852" t="s">
        <v>2249</v>
      </c>
      <c r="B78" s="1852" t="s">
        <v>16</v>
      </c>
      <c r="C78" s="1852" t="s">
        <v>2284</v>
      </c>
      <c r="D78" s="1852" t="s">
        <v>2285</v>
      </c>
      <c r="E78" s="1852" t="s">
        <v>2286</v>
      </c>
      <c r="F78" s="1852" t="s">
        <v>2287</v>
      </c>
      <c r="G78" s="1852" t="s">
        <v>2288</v>
      </c>
      <c r="H78" s="1852" t="s">
        <v>22</v>
      </c>
      <c r="I78" s="1852" t="s">
        <v>1623</v>
      </c>
    </row>
    <row customHeight="1" ht="11.25">
      <c r="A79" s="1852" t="s">
        <v>2249</v>
      </c>
      <c r="B79" s="1852" t="s">
        <v>16</v>
      </c>
      <c r="C79" s="1852" t="s">
        <v>2425</v>
      </c>
      <c r="D79" s="1852" t="s">
        <v>2327</v>
      </c>
      <c r="E79" s="1852" t="s">
        <v>2426</v>
      </c>
      <c r="F79" s="1852" t="s">
        <v>2267</v>
      </c>
      <c r="G79" s="1852" t="s">
        <v>2427</v>
      </c>
      <c r="H79" s="1852" t="s">
        <v>22</v>
      </c>
      <c r="I79" s="1852" t="s">
        <v>1623</v>
      </c>
    </row>
    <row customHeight="1" ht="11.25">
      <c r="A80" s="1852" t="s">
        <v>2249</v>
      </c>
      <c r="B80" s="1852" t="s">
        <v>16</v>
      </c>
      <c r="C80" s="1852" t="s">
        <v>2428</v>
      </c>
      <c r="D80" s="1852" t="s">
        <v>2429</v>
      </c>
      <c r="E80" s="1852" t="s">
        <v>2430</v>
      </c>
      <c r="F80" s="1852" t="s">
        <v>2267</v>
      </c>
      <c r="G80" s="1852" t="s">
        <v>2431</v>
      </c>
      <c r="H80" s="1852" t="s">
        <v>22</v>
      </c>
      <c r="I80" s="1852" t="s">
        <v>1623</v>
      </c>
    </row>
    <row customHeight="1" ht="11.25">
      <c r="A81" s="1852" t="s">
        <v>2249</v>
      </c>
      <c r="B81" s="1852" t="s">
        <v>16</v>
      </c>
      <c r="C81" s="1852" t="s">
        <v>2397</v>
      </c>
      <c r="D81" s="1852" t="s">
        <v>2398</v>
      </c>
      <c r="E81" s="1852" t="s">
        <v>2399</v>
      </c>
      <c r="F81" s="1852" t="s">
        <v>2394</v>
      </c>
      <c r="G81" s="1852" t="s">
        <v>2400</v>
      </c>
      <c r="H81" s="1852" t="s">
        <v>22</v>
      </c>
      <c r="I81" s="1852" t="s">
        <v>1623</v>
      </c>
    </row>
    <row customHeight="1" ht="11.25">
      <c r="A82" s="1852" t="s">
        <v>2249</v>
      </c>
      <c r="B82" s="1852" t="s">
        <v>16</v>
      </c>
      <c r="C82" s="1852" t="s">
        <v>2432</v>
      </c>
      <c r="D82" s="1852" t="s">
        <v>2433</v>
      </c>
      <c r="E82" s="1852" t="s">
        <v>2434</v>
      </c>
      <c r="F82" s="1852" t="s">
        <v>50</v>
      </c>
      <c r="G82" s="1852" t="s">
        <v>2435</v>
      </c>
      <c r="H82" s="1852" t="s">
        <v>22</v>
      </c>
      <c r="I82" s="1852" t="s">
        <v>1623</v>
      </c>
    </row>
    <row customHeight="1" ht="11.25">
      <c r="A83" s="1852" t="s">
        <v>2249</v>
      </c>
      <c r="B83" s="1852" t="s">
        <v>16</v>
      </c>
      <c r="C83" s="1852" t="s">
        <v>2436</v>
      </c>
      <c r="D83" s="1852" t="s">
        <v>2437</v>
      </c>
      <c r="E83" s="1852" t="s">
        <v>2438</v>
      </c>
      <c r="F83" s="1852" t="s">
        <v>2267</v>
      </c>
      <c r="G83" s="1852" t="s">
        <v>2439</v>
      </c>
      <c r="H83" s="1852" t="s">
        <v>22</v>
      </c>
      <c r="I83" s="1852" t="s">
        <v>1623</v>
      </c>
    </row>
    <row customHeight="1" ht="11.25">
      <c r="A84" s="1852" t="s">
        <v>2249</v>
      </c>
      <c r="B84" s="1852" t="s">
        <v>16</v>
      </c>
      <c r="C84" s="1852" t="s">
        <v>2440</v>
      </c>
      <c r="D84" s="1852" t="s">
        <v>2441</v>
      </c>
      <c r="E84" s="1852" t="s">
        <v>2442</v>
      </c>
      <c r="F84" s="1852" t="s">
        <v>50</v>
      </c>
      <c r="G84" s="1852" t="s">
        <v>2443</v>
      </c>
      <c r="H84" s="1852" t="s">
        <v>22</v>
      </c>
      <c r="I84" s="1852"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A84B5-DEF8-77E8-61D5-0.D85918DF}"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2" width="9.140625"/>
  </cols>
  <sheetData>
    <row customHeight="1" ht="11.25">
      <c r="A1" s="375" t="s">
        <v>2444</v>
      </c>
      <c r="B1" s="66" t="s">
        <v>2445</v>
      </c>
      <c r="C1" s="66" t="s">
        <v>2446</v>
      </c>
      <c r="D1" s="66" t="s">
        <v>2447</v>
      </c>
      <c r="E1" s="64" t="s">
        <v>2448</v>
      </c>
      <c r="F1" s="64" t="s">
        <v>2449</v>
      </c>
      <c r="G1" s="64" t="s">
        <v>2450</v>
      </c>
    </row>
    <row customHeight="1" ht="11.25">
      <c r="A2" s="375" t="s">
        <v>16</v>
      </c>
      <c r="B2" s="0" t="s">
        <v>98</v>
      </c>
      <c r="C2" s="0" t="s">
        <v>99</v>
      </c>
      <c r="D2" s="0" t="s">
        <v>98</v>
      </c>
      <c r="E2" s="0" t="s">
        <v>99</v>
      </c>
      <c r="F2" s="0" t="s">
        <v>2451</v>
      </c>
      <c r="G2" s="0" t="s">
        <v>97</v>
      </c>
    </row>
    <row customHeight="1" ht="11.25">
      <c r="A3" s="375" t="s">
        <v>16</v>
      </c>
      <c r="B3" s="0" t="s">
        <v>2452</v>
      </c>
      <c r="C3" s="0" t="s">
        <v>2453</v>
      </c>
      <c r="D3" s="0" t="s">
        <v>2454</v>
      </c>
      <c r="E3" s="0" t="s">
        <v>2455</v>
      </c>
      <c r="F3" s="0" t="s">
        <v>2456</v>
      </c>
      <c r="G3" s="0" t="s">
        <v>107</v>
      </c>
    </row>
    <row customHeight="1" ht="11.25">
      <c r="A4" s="375" t="s">
        <v>16</v>
      </c>
      <c r="B4" s="0" t="s">
        <v>2452</v>
      </c>
      <c r="C4" s="0" t="s">
        <v>2453</v>
      </c>
      <c r="D4" s="0" t="s">
        <v>2457</v>
      </c>
      <c r="E4" s="0" t="s">
        <v>2458</v>
      </c>
      <c r="F4" s="0" t="s">
        <v>2456</v>
      </c>
      <c r="G4" s="0" t="s">
        <v>88</v>
      </c>
    </row>
    <row customHeight="1" ht="11.25">
      <c r="A5" s="375" t="s">
        <v>16</v>
      </c>
      <c r="B5" s="0" t="s">
        <v>2452</v>
      </c>
      <c r="C5" s="0" t="s">
        <v>2453</v>
      </c>
      <c r="D5" s="0" t="s">
        <v>2459</v>
      </c>
      <c r="E5" s="0" t="s">
        <v>2460</v>
      </c>
      <c r="F5" s="0" t="s">
        <v>2456</v>
      </c>
      <c r="G5" s="0" t="s">
        <v>89</v>
      </c>
    </row>
    <row customHeight="1" ht="11.25">
      <c r="A6" s="375" t="s">
        <v>16</v>
      </c>
      <c r="B6" s="0" t="s">
        <v>2452</v>
      </c>
      <c r="C6" s="0" t="s">
        <v>2453</v>
      </c>
      <c r="D6" s="0" t="s">
        <v>2461</v>
      </c>
      <c r="E6" s="0" t="s">
        <v>2462</v>
      </c>
      <c r="F6" s="0" t="s">
        <v>2456</v>
      </c>
      <c r="G6" s="0" t="s">
        <v>108</v>
      </c>
    </row>
    <row customHeight="1" ht="11.25">
      <c r="A7" s="375" t="s">
        <v>16</v>
      </c>
      <c r="B7" s="0" t="s">
        <v>2452</v>
      </c>
      <c r="C7" s="0" t="s">
        <v>2453</v>
      </c>
      <c r="D7" s="0" t="s">
        <v>2452</v>
      </c>
      <c r="E7" s="0" t="s">
        <v>2453</v>
      </c>
      <c r="F7" s="0" t="s">
        <v>2463</v>
      </c>
      <c r="G7" s="0" t="s">
        <v>90</v>
      </c>
    </row>
    <row customHeight="1" ht="11.25">
      <c r="A8" s="375" t="s">
        <v>16</v>
      </c>
      <c r="B8" s="0" t="s">
        <v>2452</v>
      </c>
      <c r="C8" s="0" t="s">
        <v>2453</v>
      </c>
      <c r="D8" s="0" t="s">
        <v>2464</v>
      </c>
      <c r="E8" s="0" t="s">
        <v>2465</v>
      </c>
      <c r="F8" s="0" t="s">
        <v>2456</v>
      </c>
      <c r="G8" s="0" t="s">
        <v>91</v>
      </c>
    </row>
    <row customHeight="1" ht="11.25">
      <c r="A9" s="375" t="s">
        <v>16</v>
      </c>
      <c r="B9" s="0" t="s">
        <v>2452</v>
      </c>
      <c r="C9" s="0" t="s">
        <v>2453</v>
      </c>
      <c r="D9" s="0" t="s">
        <v>2466</v>
      </c>
      <c r="E9" s="0" t="s">
        <v>2467</v>
      </c>
      <c r="F9" s="0" t="s">
        <v>2456</v>
      </c>
      <c r="G9" s="0" t="s">
        <v>109</v>
      </c>
    </row>
    <row customHeight="1" ht="11.25">
      <c r="A10" s="375" t="s">
        <v>16</v>
      </c>
      <c r="B10" s="0" t="s">
        <v>2452</v>
      </c>
      <c r="C10" s="0" t="s">
        <v>2453</v>
      </c>
      <c r="D10" s="0" t="s">
        <v>2468</v>
      </c>
      <c r="E10" s="0" t="s">
        <v>2469</v>
      </c>
      <c r="F10" s="0" t="s">
        <v>2456</v>
      </c>
      <c r="G10" s="0" t="s">
        <v>149</v>
      </c>
    </row>
    <row customHeight="1" ht="11.25">
      <c r="A11" s="375" t="s">
        <v>16</v>
      </c>
      <c r="B11" s="0" t="s">
        <v>2452</v>
      </c>
      <c r="C11" s="0" t="s">
        <v>2453</v>
      </c>
      <c r="D11" s="0" t="s">
        <v>2470</v>
      </c>
      <c r="E11" s="0" t="s">
        <v>2471</v>
      </c>
      <c r="F11" s="0" t="s">
        <v>2456</v>
      </c>
      <c r="G11" s="0" t="s">
        <v>150</v>
      </c>
    </row>
    <row customHeight="1" ht="11.25">
      <c r="A12" s="375" t="s">
        <v>16</v>
      </c>
      <c r="B12" s="0" t="s">
        <v>2452</v>
      </c>
      <c r="C12" s="0" t="s">
        <v>2453</v>
      </c>
      <c r="D12" s="0" t="s">
        <v>2472</v>
      </c>
      <c r="E12" s="0" t="s">
        <v>2473</v>
      </c>
      <c r="F12" s="0" t="s">
        <v>2456</v>
      </c>
      <c r="G12" s="0" t="s">
        <v>151</v>
      </c>
    </row>
    <row customHeight="1" ht="11.25">
      <c r="A13" s="375" t="s">
        <v>16</v>
      </c>
      <c r="B13" s="0" t="s">
        <v>2452</v>
      </c>
      <c r="C13" s="0" t="s">
        <v>2453</v>
      </c>
      <c r="D13" s="0" t="s">
        <v>2474</v>
      </c>
      <c r="E13" s="0" t="s">
        <v>2475</v>
      </c>
      <c r="F13" s="0" t="s">
        <v>2456</v>
      </c>
      <c r="G13" s="0" t="s">
        <v>152</v>
      </c>
    </row>
    <row customHeight="1" ht="11.25">
      <c r="A14" s="375" t="s">
        <v>16</v>
      </c>
      <c r="B14" s="0" t="s">
        <v>2452</v>
      </c>
      <c r="C14" s="0" t="s">
        <v>2453</v>
      </c>
      <c r="D14" s="0" t="s">
        <v>2476</v>
      </c>
      <c r="E14" s="0" t="s">
        <v>2477</v>
      </c>
      <c r="F14" s="0" t="s">
        <v>2456</v>
      </c>
      <c r="G14" s="0" t="s">
        <v>153</v>
      </c>
    </row>
    <row customHeight="1" ht="11.25">
      <c r="A15" s="375" t="s">
        <v>16</v>
      </c>
      <c r="B15" s="0" t="s">
        <v>2452</v>
      </c>
      <c r="C15" s="0" t="s">
        <v>2453</v>
      </c>
      <c r="D15" s="0" t="s">
        <v>2478</v>
      </c>
      <c r="E15" s="0" t="s">
        <v>2479</v>
      </c>
      <c r="F15" s="0" t="s">
        <v>2456</v>
      </c>
      <c r="G15" s="0" t="s">
        <v>154</v>
      </c>
    </row>
    <row customHeight="1" ht="11.25">
      <c r="A16" s="375" t="s">
        <v>16</v>
      </c>
      <c r="B16" s="0" t="s">
        <v>2480</v>
      </c>
      <c r="C16" s="0" t="s">
        <v>2481</v>
      </c>
      <c r="D16" s="0" t="s">
        <v>2482</v>
      </c>
      <c r="E16" s="0" t="s">
        <v>2483</v>
      </c>
      <c r="F16" s="0" t="s">
        <v>2456</v>
      </c>
      <c r="G16" s="0" t="s">
        <v>1466</v>
      </c>
    </row>
    <row customHeight="1" ht="11.25">
      <c r="A17" s="375" t="s">
        <v>16</v>
      </c>
      <c r="B17" s="0" t="s">
        <v>2480</v>
      </c>
      <c r="C17" s="0" t="s">
        <v>2481</v>
      </c>
      <c r="D17" s="0" t="s">
        <v>2484</v>
      </c>
      <c r="E17" s="0" t="s">
        <v>2485</v>
      </c>
      <c r="F17" s="0" t="s">
        <v>2456</v>
      </c>
      <c r="G17" s="0" t="s">
        <v>1472</v>
      </c>
    </row>
    <row customHeight="1" ht="11.25">
      <c r="A18" s="375" t="s">
        <v>16</v>
      </c>
      <c r="B18" s="0" t="s">
        <v>2480</v>
      </c>
      <c r="C18" s="0" t="s">
        <v>2481</v>
      </c>
      <c r="D18" s="0" t="s">
        <v>2480</v>
      </c>
      <c r="E18" s="0" t="s">
        <v>2481</v>
      </c>
      <c r="F18" s="0" t="s">
        <v>2463</v>
      </c>
      <c r="G18" s="0" t="s">
        <v>1484</v>
      </c>
    </row>
    <row customHeight="1" ht="11.25">
      <c r="A19" s="375" t="s">
        <v>16</v>
      </c>
      <c r="B19" s="0" t="s">
        <v>2480</v>
      </c>
      <c r="C19" s="0" t="s">
        <v>2481</v>
      </c>
      <c r="D19" s="0" t="s">
        <v>2486</v>
      </c>
      <c r="E19" s="0" t="s">
        <v>2487</v>
      </c>
      <c r="F19" s="0" t="s">
        <v>2456</v>
      </c>
      <c r="G19" s="0" t="s">
        <v>1498</v>
      </c>
    </row>
    <row customHeight="1" ht="11.25">
      <c r="A20" s="375" t="s">
        <v>16</v>
      </c>
      <c r="B20" s="0" t="s">
        <v>2480</v>
      </c>
      <c r="C20" s="0" t="s">
        <v>2481</v>
      </c>
      <c r="D20" s="0" t="s">
        <v>2488</v>
      </c>
      <c r="E20" s="0" t="s">
        <v>2489</v>
      </c>
      <c r="F20" s="0" t="s">
        <v>2456</v>
      </c>
      <c r="G20" s="0" t="s">
        <v>1510</v>
      </c>
    </row>
    <row customHeight="1" ht="11.25">
      <c r="A21" s="375" t="s">
        <v>16</v>
      </c>
      <c r="B21" s="0" t="s">
        <v>2480</v>
      </c>
      <c r="C21" s="0" t="s">
        <v>2481</v>
      </c>
      <c r="D21" s="0" t="s">
        <v>2490</v>
      </c>
      <c r="E21" s="0" t="s">
        <v>2491</v>
      </c>
      <c r="F21" s="0" t="s">
        <v>2456</v>
      </c>
      <c r="G21" s="0" t="s">
        <v>1519</v>
      </c>
    </row>
    <row customHeight="1" ht="11.25">
      <c r="A22" s="375" t="s">
        <v>16</v>
      </c>
      <c r="B22" s="0" t="s">
        <v>2480</v>
      </c>
      <c r="C22" s="0" t="s">
        <v>2481</v>
      </c>
      <c r="D22" s="0" t="s">
        <v>2492</v>
      </c>
      <c r="E22" s="0" t="s">
        <v>2493</v>
      </c>
      <c r="F22" s="0" t="s">
        <v>2456</v>
      </c>
      <c r="G22" s="0" t="s">
        <v>1535</v>
      </c>
    </row>
    <row customHeight="1" ht="11.25">
      <c r="A23" s="375" t="s">
        <v>16</v>
      </c>
      <c r="B23" s="0" t="s">
        <v>2494</v>
      </c>
      <c r="C23" s="0" t="s">
        <v>2495</v>
      </c>
      <c r="D23" s="0" t="s">
        <v>2496</v>
      </c>
      <c r="E23" s="0" t="s">
        <v>2497</v>
      </c>
      <c r="F23" s="0" t="s">
        <v>2456</v>
      </c>
      <c r="G23" s="0" t="s">
        <v>1542</v>
      </c>
    </row>
    <row customHeight="1" ht="11.25">
      <c r="A24" s="375" t="s">
        <v>16</v>
      </c>
      <c r="B24" s="0" t="s">
        <v>2494</v>
      </c>
      <c r="C24" s="0" t="s">
        <v>2495</v>
      </c>
      <c r="D24" s="0" t="s">
        <v>2498</v>
      </c>
      <c r="E24" s="0" t="s">
        <v>2499</v>
      </c>
      <c r="F24" s="0" t="s">
        <v>2456</v>
      </c>
      <c r="G24" s="0" t="s">
        <v>1550</v>
      </c>
    </row>
    <row customHeight="1" ht="11.25">
      <c r="A25" s="375" t="s">
        <v>16</v>
      </c>
      <c r="B25" s="0" t="s">
        <v>2494</v>
      </c>
      <c r="C25" s="0" t="s">
        <v>2495</v>
      </c>
      <c r="D25" s="0" t="s">
        <v>2500</v>
      </c>
      <c r="E25" s="0" t="s">
        <v>2501</v>
      </c>
      <c r="F25" s="0" t="s">
        <v>2456</v>
      </c>
      <c r="G25" s="0" t="s">
        <v>1557</v>
      </c>
    </row>
    <row customHeight="1" ht="11.25">
      <c r="A26" s="375" t="s">
        <v>16</v>
      </c>
      <c r="B26" s="0" t="s">
        <v>2494</v>
      </c>
      <c r="C26" s="0" t="s">
        <v>2495</v>
      </c>
      <c r="D26" s="0" t="s">
        <v>2502</v>
      </c>
      <c r="E26" s="0" t="s">
        <v>2503</v>
      </c>
      <c r="F26" s="0" t="s">
        <v>2456</v>
      </c>
      <c r="G26" s="0" t="s">
        <v>1561</v>
      </c>
    </row>
    <row customHeight="1" ht="11.25">
      <c r="A27" s="375" t="s">
        <v>16</v>
      </c>
      <c r="B27" s="0" t="s">
        <v>2494</v>
      </c>
      <c r="C27" s="0" t="s">
        <v>2495</v>
      </c>
      <c r="D27" s="0" t="s">
        <v>2504</v>
      </c>
      <c r="E27" s="0" t="s">
        <v>2505</v>
      </c>
      <c r="F27" s="0" t="s">
        <v>2456</v>
      </c>
      <c r="G27" s="0" t="s">
        <v>1566</v>
      </c>
    </row>
    <row customHeight="1" ht="11.25">
      <c r="A28" s="375" t="s">
        <v>16</v>
      </c>
      <c r="B28" s="0" t="s">
        <v>2494</v>
      </c>
      <c r="C28" s="0" t="s">
        <v>2495</v>
      </c>
      <c r="D28" s="0" t="s">
        <v>2506</v>
      </c>
      <c r="E28" s="0" t="s">
        <v>2507</v>
      </c>
      <c r="F28" s="0" t="s">
        <v>2456</v>
      </c>
      <c r="G28" s="0" t="s">
        <v>1574</v>
      </c>
    </row>
    <row customHeight="1" ht="11.25">
      <c r="A29" s="375" t="s">
        <v>16</v>
      </c>
      <c r="B29" s="0" t="s">
        <v>2494</v>
      </c>
      <c r="C29" s="0" t="s">
        <v>2495</v>
      </c>
      <c r="D29" s="0" t="s">
        <v>2494</v>
      </c>
      <c r="E29" s="0" t="s">
        <v>2495</v>
      </c>
      <c r="F29" s="0" t="s">
        <v>2463</v>
      </c>
      <c r="G29" s="0" t="s">
        <v>1576</v>
      </c>
    </row>
    <row customHeight="1" ht="11.25">
      <c r="A30" s="375" t="s">
        <v>16</v>
      </c>
      <c r="B30" s="0" t="s">
        <v>2494</v>
      </c>
      <c r="C30" s="0" t="s">
        <v>2495</v>
      </c>
      <c r="D30" s="0" t="s">
        <v>2508</v>
      </c>
      <c r="E30" s="0" t="s">
        <v>2509</v>
      </c>
      <c r="F30" s="0" t="s">
        <v>2456</v>
      </c>
      <c r="G30" s="0" t="s">
        <v>1579</v>
      </c>
    </row>
    <row customHeight="1" ht="11.25">
      <c r="A31" s="375" t="s">
        <v>16</v>
      </c>
      <c r="B31" s="0" t="s">
        <v>2494</v>
      </c>
      <c r="C31" s="0" t="s">
        <v>2495</v>
      </c>
      <c r="D31" s="0" t="s">
        <v>2510</v>
      </c>
      <c r="E31" s="0" t="s">
        <v>2511</v>
      </c>
      <c r="F31" s="0" t="s">
        <v>2456</v>
      </c>
      <c r="G31" s="0" t="s">
        <v>1585</v>
      </c>
    </row>
    <row customHeight="1" ht="11.25">
      <c r="A32" s="375" t="s">
        <v>16</v>
      </c>
      <c r="B32" s="0" t="s">
        <v>2494</v>
      </c>
      <c r="C32" s="0" t="s">
        <v>2495</v>
      </c>
      <c r="D32" s="0" t="s">
        <v>2512</v>
      </c>
      <c r="E32" s="0" t="s">
        <v>2513</v>
      </c>
      <c r="F32" s="0" t="s">
        <v>2456</v>
      </c>
      <c r="G32" s="0" t="s">
        <v>1587</v>
      </c>
    </row>
    <row customHeight="1" ht="11.25">
      <c r="A33" s="375" t="s">
        <v>16</v>
      </c>
      <c r="B33" s="0" t="s">
        <v>2494</v>
      </c>
      <c r="C33" s="0" t="s">
        <v>2495</v>
      </c>
      <c r="D33" s="0" t="s">
        <v>2514</v>
      </c>
      <c r="E33" s="0" t="s">
        <v>2515</v>
      </c>
      <c r="F33" s="0" t="s">
        <v>2456</v>
      </c>
      <c r="G33" s="0" t="s">
        <v>1589</v>
      </c>
    </row>
    <row customHeight="1" ht="11.25">
      <c r="A34" s="375" t="s">
        <v>16</v>
      </c>
      <c r="B34" s="0" t="s">
        <v>2516</v>
      </c>
      <c r="C34" s="0" t="s">
        <v>2517</v>
      </c>
      <c r="D34" s="0" t="s">
        <v>2518</v>
      </c>
      <c r="E34" s="0" t="s">
        <v>2519</v>
      </c>
      <c r="F34" s="0" t="s">
        <v>2456</v>
      </c>
      <c r="G34" s="0" t="s">
        <v>1591</v>
      </c>
    </row>
    <row customHeight="1" ht="11.25">
      <c r="A35" s="375" t="s">
        <v>16</v>
      </c>
      <c r="B35" s="0" t="s">
        <v>2516</v>
      </c>
      <c r="C35" s="0" t="s">
        <v>2517</v>
      </c>
      <c r="D35" s="0" t="s">
        <v>2520</v>
      </c>
      <c r="E35" s="0" t="s">
        <v>2521</v>
      </c>
      <c r="F35" s="0" t="s">
        <v>2456</v>
      </c>
      <c r="G35" s="0" t="s">
        <v>1596</v>
      </c>
    </row>
    <row customHeight="1" ht="11.25">
      <c r="A36" s="375" t="s">
        <v>16</v>
      </c>
      <c r="B36" s="0" t="s">
        <v>2516</v>
      </c>
      <c r="C36" s="0" t="s">
        <v>2517</v>
      </c>
      <c r="D36" s="0" t="s">
        <v>2522</v>
      </c>
      <c r="E36" s="0" t="s">
        <v>2523</v>
      </c>
      <c r="F36" s="0" t="s">
        <v>2456</v>
      </c>
      <c r="G36" s="0" t="s">
        <v>1601</v>
      </c>
    </row>
    <row customHeight="1" ht="11.25">
      <c r="A37" s="375" t="s">
        <v>16</v>
      </c>
      <c r="B37" s="0" t="s">
        <v>2516</v>
      </c>
      <c r="C37" s="0" t="s">
        <v>2517</v>
      </c>
      <c r="D37" s="0" t="s">
        <v>2524</v>
      </c>
      <c r="E37" s="0" t="s">
        <v>2525</v>
      </c>
      <c r="F37" s="0" t="s">
        <v>2456</v>
      </c>
      <c r="G37" s="0" t="s">
        <v>1605</v>
      </c>
    </row>
    <row customHeight="1" ht="11.25">
      <c r="A38" s="375" t="s">
        <v>16</v>
      </c>
      <c r="B38" s="0" t="s">
        <v>2516</v>
      </c>
      <c r="C38" s="0" t="s">
        <v>2517</v>
      </c>
      <c r="D38" s="0" t="s">
        <v>2526</v>
      </c>
      <c r="E38" s="0" t="s">
        <v>2527</v>
      </c>
      <c r="F38" s="0" t="s">
        <v>2456</v>
      </c>
      <c r="G38" s="0" t="s">
        <v>1613</v>
      </c>
    </row>
    <row customHeight="1" ht="11.25">
      <c r="A39" s="375" t="s">
        <v>16</v>
      </c>
      <c r="B39" s="0" t="s">
        <v>2516</v>
      </c>
      <c r="C39" s="0" t="s">
        <v>2517</v>
      </c>
      <c r="D39" s="0" t="s">
        <v>2528</v>
      </c>
      <c r="E39" s="0" t="s">
        <v>2529</v>
      </c>
      <c r="F39" s="0" t="s">
        <v>2456</v>
      </c>
      <c r="G39" s="0" t="s">
        <v>1619</v>
      </c>
    </row>
    <row customHeight="1" ht="11.25">
      <c r="A40" s="375" t="s">
        <v>16</v>
      </c>
      <c r="B40" s="0" t="s">
        <v>2516</v>
      </c>
      <c r="C40" s="0" t="s">
        <v>2517</v>
      </c>
      <c r="D40" s="0" t="s">
        <v>2530</v>
      </c>
      <c r="E40" s="0" t="s">
        <v>2531</v>
      </c>
      <c r="F40" s="0" t="s">
        <v>2456</v>
      </c>
      <c r="G40" s="0" t="s">
        <v>1624</v>
      </c>
    </row>
    <row customHeight="1" ht="11.25">
      <c r="A41" s="375" t="s">
        <v>16</v>
      </c>
      <c r="B41" s="0" t="s">
        <v>2516</v>
      </c>
      <c r="C41" s="0" t="s">
        <v>2517</v>
      </c>
      <c r="D41" s="0" t="s">
        <v>2532</v>
      </c>
      <c r="E41" s="0" t="s">
        <v>2533</v>
      </c>
      <c r="F41" s="0" t="s">
        <v>2456</v>
      </c>
      <c r="G41" s="0" t="s">
        <v>1628</v>
      </c>
    </row>
    <row customHeight="1" ht="11.25">
      <c r="A42" s="375" t="s">
        <v>16</v>
      </c>
      <c r="B42" s="0" t="s">
        <v>2516</v>
      </c>
      <c r="C42" s="0" t="s">
        <v>2517</v>
      </c>
      <c r="D42" s="0" t="s">
        <v>2516</v>
      </c>
      <c r="E42" s="0" t="s">
        <v>2517</v>
      </c>
      <c r="F42" s="0" t="s">
        <v>2463</v>
      </c>
      <c r="G42" s="0" t="s">
        <v>1631</v>
      </c>
    </row>
    <row customHeight="1" ht="11.25">
      <c r="A43" s="375" t="s">
        <v>16</v>
      </c>
      <c r="B43" s="0" t="s">
        <v>2516</v>
      </c>
      <c r="C43" s="0" t="s">
        <v>2517</v>
      </c>
      <c r="D43" s="0" t="s">
        <v>2534</v>
      </c>
      <c r="E43" s="0" t="s">
        <v>2535</v>
      </c>
      <c r="F43" s="0" t="s">
        <v>2456</v>
      </c>
      <c r="G43" s="0" t="s">
        <v>1638</v>
      </c>
    </row>
    <row customHeight="1" ht="11.25">
      <c r="A44" s="375" t="s">
        <v>16</v>
      </c>
      <c r="B44" s="0" t="s">
        <v>2536</v>
      </c>
      <c r="C44" s="0" t="s">
        <v>2537</v>
      </c>
      <c r="D44" s="0" t="s">
        <v>2538</v>
      </c>
      <c r="E44" s="0" t="s">
        <v>2539</v>
      </c>
      <c r="F44" s="0" t="s">
        <v>2456</v>
      </c>
      <c r="G44" s="0" t="s">
        <v>1647</v>
      </c>
    </row>
    <row customHeight="1" ht="11.25">
      <c r="A45" s="375" t="s">
        <v>16</v>
      </c>
      <c r="B45" s="0" t="s">
        <v>2536</v>
      </c>
      <c r="C45" s="0" t="s">
        <v>2537</v>
      </c>
      <c r="D45" s="0" t="s">
        <v>2540</v>
      </c>
      <c r="E45" s="0" t="s">
        <v>2541</v>
      </c>
      <c r="F45" s="0" t="s">
        <v>2456</v>
      </c>
      <c r="G45" s="0" t="s">
        <v>1652</v>
      </c>
    </row>
    <row customHeight="1" ht="11.25">
      <c r="A46" s="375" t="s">
        <v>16</v>
      </c>
      <c r="B46" s="0" t="s">
        <v>2536</v>
      </c>
      <c r="C46" s="0" t="s">
        <v>2537</v>
      </c>
      <c r="D46" s="0" t="s">
        <v>2542</v>
      </c>
      <c r="E46" s="0" t="s">
        <v>2543</v>
      </c>
      <c r="F46" s="0" t="s">
        <v>2456</v>
      </c>
      <c r="G46" s="0" t="s">
        <v>1656</v>
      </c>
    </row>
    <row customHeight="1" ht="11.25">
      <c r="A47" s="375" t="s">
        <v>16</v>
      </c>
      <c r="B47" s="0" t="s">
        <v>2536</v>
      </c>
      <c r="C47" s="0" t="s">
        <v>2537</v>
      </c>
      <c r="D47" s="0" t="s">
        <v>2536</v>
      </c>
      <c r="E47" s="0" t="s">
        <v>2537</v>
      </c>
      <c r="F47" s="0" t="s">
        <v>2463</v>
      </c>
      <c r="G47" s="0" t="s">
        <v>1662</v>
      </c>
    </row>
    <row customHeight="1" ht="11.25">
      <c r="A48" s="375" t="s">
        <v>16</v>
      </c>
      <c r="B48" s="0" t="s">
        <v>2536</v>
      </c>
      <c r="C48" s="0" t="s">
        <v>2537</v>
      </c>
      <c r="D48" s="0" t="s">
        <v>2544</v>
      </c>
      <c r="E48" s="0" t="s">
        <v>2545</v>
      </c>
      <c r="F48" s="0" t="s">
        <v>2456</v>
      </c>
      <c r="G48" s="0" t="s">
        <v>1666</v>
      </c>
    </row>
    <row customHeight="1" ht="11.25">
      <c r="A49" s="375" t="s">
        <v>16</v>
      </c>
      <c r="B49" s="0" t="s">
        <v>2536</v>
      </c>
      <c r="C49" s="0" t="s">
        <v>2537</v>
      </c>
      <c r="D49" s="0" t="s">
        <v>2546</v>
      </c>
      <c r="E49" s="0" t="s">
        <v>2547</v>
      </c>
      <c r="F49" s="0" t="s">
        <v>2456</v>
      </c>
      <c r="G49" s="0" t="s">
        <v>1669</v>
      </c>
    </row>
    <row customHeight="1" ht="11.25">
      <c r="A50" s="375" t="s">
        <v>16</v>
      </c>
      <c r="B50" s="0" t="s">
        <v>2536</v>
      </c>
      <c r="C50" s="0" t="s">
        <v>2537</v>
      </c>
      <c r="D50" s="0" t="s">
        <v>2548</v>
      </c>
      <c r="E50" s="0" t="s">
        <v>2549</v>
      </c>
      <c r="F50" s="0" t="s">
        <v>2456</v>
      </c>
      <c r="G50" s="0" t="s">
        <v>1673</v>
      </c>
    </row>
    <row customHeight="1" ht="11.25">
      <c r="A51" s="375" t="s">
        <v>16</v>
      </c>
      <c r="B51" s="0" t="s">
        <v>2536</v>
      </c>
      <c r="C51" s="0" t="s">
        <v>2537</v>
      </c>
      <c r="D51" s="0" t="s">
        <v>2550</v>
      </c>
      <c r="E51" s="0" t="s">
        <v>2551</v>
      </c>
      <c r="F51" s="0" t="s">
        <v>2456</v>
      </c>
      <c r="G51" s="0" t="s">
        <v>1677</v>
      </c>
    </row>
    <row customHeight="1" ht="11.25">
      <c r="A52" s="375" t="s">
        <v>16</v>
      </c>
      <c r="B52" s="0" t="s">
        <v>2552</v>
      </c>
      <c r="C52" s="0" t="s">
        <v>2553</v>
      </c>
      <c r="D52" s="0" t="s">
        <v>2554</v>
      </c>
      <c r="E52" s="0" t="s">
        <v>2555</v>
      </c>
      <c r="F52" s="0" t="s">
        <v>2456</v>
      </c>
      <c r="G52" s="0" t="s">
        <v>1681</v>
      </c>
    </row>
    <row customHeight="1" ht="11.25">
      <c r="A53" s="375" t="s">
        <v>16</v>
      </c>
      <c r="B53" s="0" t="s">
        <v>2552</v>
      </c>
      <c r="C53" s="0" t="s">
        <v>2553</v>
      </c>
      <c r="D53" s="0" t="s">
        <v>2556</v>
      </c>
      <c r="E53" s="0" t="s">
        <v>2557</v>
      </c>
      <c r="F53" s="0" t="s">
        <v>2456</v>
      </c>
      <c r="G53" s="0" t="s">
        <v>1683</v>
      </c>
    </row>
    <row customHeight="1" ht="11.25">
      <c r="A54" s="375" t="s">
        <v>16</v>
      </c>
      <c r="B54" s="0" t="s">
        <v>2552</v>
      </c>
      <c r="C54" s="0" t="s">
        <v>2553</v>
      </c>
      <c r="D54" s="0" t="s">
        <v>2558</v>
      </c>
      <c r="E54" s="0" t="s">
        <v>2559</v>
      </c>
      <c r="F54" s="0" t="s">
        <v>2456</v>
      </c>
      <c r="G54" s="0" t="s">
        <v>1686</v>
      </c>
    </row>
    <row customHeight="1" ht="11.25">
      <c r="A55" s="375" t="s">
        <v>16</v>
      </c>
      <c r="B55" s="0" t="s">
        <v>2552</v>
      </c>
      <c r="C55" s="0" t="s">
        <v>2553</v>
      </c>
      <c r="D55" s="0" t="s">
        <v>2560</v>
      </c>
      <c r="E55" s="0" t="s">
        <v>2561</v>
      </c>
      <c r="F55" s="0" t="s">
        <v>2456</v>
      </c>
      <c r="G55" s="0" t="s">
        <v>1690</v>
      </c>
    </row>
    <row customHeight="1" ht="11.25">
      <c r="A56" s="375" t="s">
        <v>16</v>
      </c>
      <c r="B56" s="0" t="s">
        <v>2552</v>
      </c>
      <c r="C56" s="0" t="s">
        <v>2553</v>
      </c>
      <c r="D56" s="0" t="s">
        <v>2562</v>
      </c>
      <c r="E56" s="0" t="s">
        <v>2563</v>
      </c>
      <c r="F56" s="0" t="s">
        <v>2456</v>
      </c>
      <c r="G56" s="0" t="s">
        <v>1693</v>
      </c>
    </row>
    <row customHeight="1" ht="11.25">
      <c r="A57" s="375" t="s">
        <v>16</v>
      </c>
      <c r="B57" s="0" t="s">
        <v>2552</v>
      </c>
      <c r="C57" s="0" t="s">
        <v>2553</v>
      </c>
      <c r="D57" s="0" t="s">
        <v>2564</v>
      </c>
      <c r="E57" s="0" t="s">
        <v>2565</v>
      </c>
      <c r="F57" s="0" t="s">
        <v>2456</v>
      </c>
      <c r="G57" s="0" t="s">
        <v>1696</v>
      </c>
    </row>
    <row customHeight="1" ht="11.25">
      <c r="A58" s="375" t="s">
        <v>16</v>
      </c>
      <c r="B58" s="0" t="s">
        <v>2552</v>
      </c>
      <c r="C58" s="0" t="s">
        <v>2553</v>
      </c>
      <c r="D58" s="0" t="s">
        <v>2552</v>
      </c>
      <c r="E58" s="0" t="s">
        <v>2553</v>
      </c>
      <c r="F58" s="0" t="s">
        <v>2463</v>
      </c>
      <c r="G58" s="0" t="s">
        <v>1699</v>
      </c>
    </row>
    <row customHeight="1" ht="11.25">
      <c r="A59" s="375" t="s">
        <v>16</v>
      </c>
      <c r="B59" s="0" t="s">
        <v>2552</v>
      </c>
      <c r="C59" s="0" t="s">
        <v>2553</v>
      </c>
      <c r="D59" s="0" t="s">
        <v>2566</v>
      </c>
      <c r="E59" s="0" t="s">
        <v>2567</v>
      </c>
      <c r="F59" s="0" t="s">
        <v>2456</v>
      </c>
      <c r="G59" s="0" t="s">
        <v>1703</v>
      </c>
    </row>
    <row customHeight="1" ht="11.25">
      <c r="A60" s="375" t="s">
        <v>16</v>
      </c>
      <c r="B60" s="0" t="s">
        <v>2552</v>
      </c>
      <c r="C60" s="0" t="s">
        <v>2553</v>
      </c>
      <c r="D60" s="0" t="s">
        <v>2568</v>
      </c>
      <c r="E60" s="0" t="s">
        <v>2569</v>
      </c>
      <c r="F60" s="0" t="s">
        <v>2456</v>
      </c>
      <c r="G60" s="0" t="s">
        <v>1706</v>
      </c>
    </row>
    <row customHeight="1" ht="11.25">
      <c r="A61" s="375" t="s">
        <v>16</v>
      </c>
      <c r="B61" s="0" t="s">
        <v>2552</v>
      </c>
      <c r="C61" s="0" t="s">
        <v>2553</v>
      </c>
      <c r="D61" s="0" t="s">
        <v>2570</v>
      </c>
      <c r="E61" s="0" t="s">
        <v>2571</v>
      </c>
      <c r="F61" s="0" t="s">
        <v>2456</v>
      </c>
      <c r="G61" s="0" t="s">
        <v>2572</v>
      </c>
    </row>
    <row customHeight="1" ht="11.25">
      <c r="A62" s="375" t="s">
        <v>16</v>
      </c>
      <c r="B62" s="0" t="s">
        <v>2552</v>
      </c>
      <c r="C62" s="0" t="s">
        <v>2553</v>
      </c>
      <c r="D62" s="0" t="s">
        <v>2573</v>
      </c>
      <c r="E62" s="0" t="s">
        <v>2574</v>
      </c>
      <c r="F62" s="0" t="s">
        <v>2456</v>
      </c>
      <c r="G62" s="0" t="s">
        <v>2575</v>
      </c>
    </row>
    <row customHeight="1" ht="11.25">
      <c r="A63" s="375" t="s">
        <v>16</v>
      </c>
      <c r="B63" s="0" t="s">
        <v>2552</v>
      </c>
      <c r="C63" s="0" t="s">
        <v>2553</v>
      </c>
      <c r="D63" s="0" t="s">
        <v>2576</v>
      </c>
      <c r="E63" s="0" t="s">
        <v>2577</v>
      </c>
      <c r="F63" s="0" t="s">
        <v>2456</v>
      </c>
      <c r="G63" s="0" t="s">
        <v>2578</v>
      </c>
    </row>
    <row customHeight="1" ht="11.25">
      <c r="A64" s="375" t="s">
        <v>16</v>
      </c>
      <c r="B64" s="0" t="s">
        <v>2579</v>
      </c>
      <c r="C64" s="0" t="s">
        <v>2580</v>
      </c>
      <c r="D64" s="0" t="s">
        <v>2581</v>
      </c>
      <c r="E64" s="0" t="s">
        <v>2582</v>
      </c>
      <c r="F64" s="0" t="s">
        <v>2456</v>
      </c>
      <c r="G64" s="0" t="s">
        <v>2583</v>
      </c>
    </row>
    <row customHeight="1" ht="11.25">
      <c r="A65" s="375" t="s">
        <v>16</v>
      </c>
      <c r="B65" s="0" t="s">
        <v>2579</v>
      </c>
      <c r="C65" s="0" t="s">
        <v>2580</v>
      </c>
      <c r="D65" s="0" t="s">
        <v>2584</v>
      </c>
      <c r="E65" s="0" t="s">
        <v>2585</v>
      </c>
      <c r="F65" s="0" t="s">
        <v>2456</v>
      </c>
      <c r="G65" s="0" t="s">
        <v>2586</v>
      </c>
    </row>
    <row customHeight="1" ht="11.25">
      <c r="A66" s="375" t="s">
        <v>16</v>
      </c>
      <c r="B66" s="0" t="s">
        <v>2579</v>
      </c>
      <c r="C66" s="0" t="s">
        <v>2580</v>
      </c>
      <c r="D66" s="0" t="s">
        <v>2587</v>
      </c>
      <c r="E66" s="0" t="s">
        <v>2588</v>
      </c>
      <c r="F66" s="0" t="s">
        <v>2456</v>
      </c>
      <c r="G66" s="0" t="s">
        <v>2589</v>
      </c>
    </row>
    <row customHeight="1" ht="11.25">
      <c r="A67" s="375" t="s">
        <v>16</v>
      </c>
      <c r="B67" s="0" t="s">
        <v>2579</v>
      </c>
      <c r="C67" s="0" t="s">
        <v>2580</v>
      </c>
      <c r="D67" s="0" t="s">
        <v>2590</v>
      </c>
      <c r="E67" s="0" t="s">
        <v>2591</v>
      </c>
      <c r="F67" s="0" t="s">
        <v>2456</v>
      </c>
      <c r="G67" s="0" t="s">
        <v>2023</v>
      </c>
    </row>
    <row customHeight="1" ht="11.25">
      <c r="A68" s="375" t="s">
        <v>16</v>
      </c>
      <c r="B68" s="0" t="s">
        <v>2579</v>
      </c>
      <c r="C68" s="0" t="s">
        <v>2580</v>
      </c>
      <c r="D68" s="0" t="s">
        <v>2592</v>
      </c>
      <c r="E68" s="0" t="s">
        <v>2593</v>
      </c>
      <c r="F68" s="0" t="s">
        <v>2456</v>
      </c>
      <c r="G68" s="0" t="s">
        <v>2594</v>
      </c>
    </row>
    <row customHeight="1" ht="11.25">
      <c r="A69" s="375" t="s">
        <v>16</v>
      </c>
      <c r="B69" s="0" t="s">
        <v>2579</v>
      </c>
      <c r="C69" s="0" t="s">
        <v>2580</v>
      </c>
      <c r="D69" s="0" t="s">
        <v>2595</v>
      </c>
      <c r="E69" s="0" t="s">
        <v>2596</v>
      </c>
      <c r="F69" s="0" t="s">
        <v>2456</v>
      </c>
      <c r="G69" s="0" t="s">
        <v>2226</v>
      </c>
    </row>
    <row customHeight="1" ht="11.25">
      <c r="A70" s="375" t="s">
        <v>16</v>
      </c>
      <c r="B70" s="0" t="s">
        <v>2579</v>
      </c>
      <c r="C70" s="0" t="s">
        <v>2580</v>
      </c>
      <c r="D70" s="0" t="s">
        <v>2597</v>
      </c>
      <c r="E70" s="0" t="s">
        <v>2598</v>
      </c>
      <c r="F70" s="0" t="s">
        <v>2456</v>
      </c>
      <c r="G70" s="0" t="s">
        <v>2599</v>
      </c>
    </row>
    <row customHeight="1" ht="11.25">
      <c r="A71" s="375" t="s">
        <v>16</v>
      </c>
      <c r="B71" s="0" t="s">
        <v>2579</v>
      </c>
      <c r="C71" s="0" t="s">
        <v>2580</v>
      </c>
      <c r="D71" s="0" t="s">
        <v>2579</v>
      </c>
      <c r="E71" s="0" t="s">
        <v>2580</v>
      </c>
      <c r="F71" s="0" t="s">
        <v>2463</v>
      </c>
      <c r="G71" s="0" t="s">
        <v>2600</v>
      </c>
    </row>
    <row customHeight="1" ht="11.25">
      <c r="A72" s="375" t="s">
        <v>16</v>
      </c>
      <c r="B72" s="0" t="s">
        <v>2579</v>
      </c>
      <c r="C72" s="0" t="s">
        <v>2580</v>
      </c>
      <c r="D72" s="0" t="s">
        <v>2601</v>
      </c>
      <c r="E72" s="0" t="s">
        <v>2602</v>
      </c>
      <c r="F72" s="0" t="s">
        <v>2456</v>
      </c>
      <c r="G72" s="0" t="s">
        <v>2603</v>
      </c>
    </row>
    <row customHeight="1" ht="11.25">
      <c r="A73" s="375" t="s">
        <v>16</v>
      </c>
      <c r="B73" s="0" t="s">
        <v>2579</v>
      </c>
      <c r="C73" s="0" t="s">
        <v>2580</v>
      </c>
      <c r="D73" s="0" t="s">
        <v>2604</v>
      </c>
      <c r="E73" s="0" t="s">
        <v>2605</v>
      </c>
      <c r="F73" s="0" t="s">
        <v>2456</v>
      </c>
      <c r="G73" s="0" t="s">
        <v>2606</v>
      </c>
    </row>
    <row customHeight="1" ht="11.25">
      <c r="A74" s="375" t="s">
        <v>16</v>
      </c>
      <c r="B74" s="0" t="s">
        <v>2607</v>
      </c>
      <c r="C74" s="0" t="s">
        <v>2608</v>
      </c>
      <c r="D74" s="0" t="s">
        <v>2609</v>
      </c>
      <c r="E74" s="0" t="s">
        <v>2610</v>
      </c>
      <c r="F74" s="0" t="s">
        <v>2456</v>
      </c>
      <c r="G74" s="0" t="s">
        <v>2611</v>
      </c>
    </row>
    <row customHeight="1" ht="11.25">
      <c r="A75" s="375" t="s">
        <v>16</v>
      </c>
      <c r="B75" s="0" t="s">
        <v>2607</v>
      </c>
      <c r="C75" s="0" t="s">
        <v>2608</v>
      </c>
      <c r="D75" s="0" t="s">
        <v>2612</v>
      </c>
      <c r="E75" s="0" t="s">
        <v>2613</v>
      </c>
      <c r="F75" s="0" t="s">
        <v>2456</v>
      </c>
      <c r="G75" s="0" t="s">
        <v>2614</v>
      </c>
    </row>
    <row customHeight="1" ht="11.25">
      <c r="A76" s="375" t="s">
        <v>16</v>
      </c>
      <c r="B76" s="0" t="s">
        <v>2607</v>
      </c>
      <c r="C76" s="0" t="s">
        <v>2608</v>
      </c>
      <c r="D76" s="0" t="s">
        <v>2615</v>
      </c>
      <c r="E76" s="0" t="s">
        <v>2616</v>
      </c>
      <c r="F76" s="0" t="s">
        <v>2456</v>
      </c>
      <c r="G76" s="0" t="s">
        <v>2617</v>
      </c>
    </row>
    <row customHeight="1" ht="11.25">
      <c r="A77" s="375" t="s">
        <v>16</v>
      </c>
      <c r="B77" s="0" t="s">
        <v>2607</v>
      </c>
      <c r="C77" s="0" t="s">
        <v>2608</v>
      </c>
      <c r="D77" s="0" t="s">
        <v>2618</v>
      </c>
      <c r="E77" s="0" t="s">
        <v>2619</v>
      </c>
      <c r="F77" s="0" t="s">
        <v>2456</v>
      </c>
      <c r="G77" s="0" t="s">
        <v>2620</v>
      </c>
    </row>
    <row customHeight="1" ht="11.25">
      <c r="A78" s="375" t="s">
        <v>16</v>
      </c>
      <c r="B78" s="0" t="s">
        <v>2607</v>
      </c>
      <c r="C78" s="0" t="s">
        <v>2608</v>
      </c>
      <c r="D78" s="0" t="s">
        <v>2607</v>
      </c>
      <c r="E78" s="0" t="s">
        <v>2608</v>
      </c>
      <c r="F78" s="0" t="s">
        <v>2463</v>
      </c>
      <c r="G78" s="0" t="s">
        <v>2621</v>
      </c>
    </row>
    <row customHeight="1" ht="11.25">
      <c r="A79" s="375" t="s">
        <v>16</v>
      </c>
      <c r="B79" s="0" t="s">
        <v>2607</v>
      </c>
      <c r="C79" s="0" t="s">
        <v>2608</v>
      </c>
      <c r="D79" s="0" t="s">
        <v>2622</v>
      </c>
      <c r="E79" s="0" t="s">
        <v>2623</v>
      </c>
      <c r="F79" s="0" t="s">
        <v>2456</v>
      </c>
      <c r="G79" s="0" t="s">
        <v>2624</v>
      </c>
    </row>
    <row customHeight="1" ht="11.25">
      <c r="A80" s="375" t="s">
        <v>16</v>
      </c>
      <c r="B80" s="0" t="s">
        <v>2607</v>
      </c>
      <c r="C80" s="0" t="s">
        <v>2608</v>
      </c>
      <c r="D80" s="0" t="s">
        <v>2625</v>
      </c>
      <c r="E80" s="0" t="s">
        <v>2626</v>
      </c>
      <c r="F80" s="0" t="s">
        <v>2456</v>
      </c>
      <c r="G80" s="0" t="s">
        <v>2627</v>
      </c>
    </row>
    <row customHeight="1" ht="11.25">
      <c r="A81" s="375" t="s">
        <v>16</v>
      </c>
      <c r="B81" s="0" t="s">
        <v>2607</v>
      </c>
      <c r="C81" s="0" t="s">
        <v>2608</v>
      </c>
      <c r="D81" s="0" t="s">
        <v>2628</v>
      </c>
      <c r="E81" s="0" t="s">
        <v>2629</v>
      </c>
      <c r="F81" s="0" t="s">
        <v>2456</v>
      </c>
      <c r="G81" s="0" t="s">
        <v>2630</v>
      </c>
    </row>
    <row customHeight="1" ht="11.25">
      <c r="A82" s="375" t="s">
        <v>16</v>
      </c>
      <c r="B82" s="0" t="s">
        <v>2631</v>
      </c>
      <c r="C82" s="0" t="s">
        <v>2632</v>
      </c>
      <c r="D82" s="0" t="s">
        <v>2633</v>
      </c>
      <c r="E82" s="0" t="s">
        <v>2634</v>
      </c>
      <c r="F82" s="0" t="s">
        <v>2456</v>
      </c>
      <c r="G82" s="0" t="s">
        <v>2635</v>
      </c>
    </row>
    <row customHeight="1" ht="11.25">
      <c r="A83" s="375" t="s">
        <v>16</v>
      </c>
      <c r="B83" s="0" t="s">
        <v>2631</v>
      </c>
      <c r="C83" s="0" t="s">
        <v>2632</v>
      </c>
      <c r="D83" s="0" t="s">
        <v>2636</v>
      </c>
      <c r="E83" s="0" t="s">
        <v>2637</v>
      </c>
      <c r="F83" s="0" t="s">
        <v>2456</v>
      </c>
      <c r="G83" s="0" t="s">
        <v>2638</v>
      </c>
    </row>
    <row customHeight="1" ht="11.25">
      <c r="A84" s="375" t="s">
        <v>16</v>
      </c>
      <c r="B84" s="0" t="s">
        <v>2631</v>
      </c>
      <c r="C84" s="0" t="s">
        <v>2632</v>
      </c>
      <c r="D84" s="0" t="s">
        <v>2639</v>
      </c>
      <c r="E84" s="0" t="s">
        <v>2640</v>
      </c>
      <c r="F84" s="0" t="s">
        <v>2456</v>
      </c>
      <c r="G84" s="0" t="s">
        <v>2641</v>
      </c>
    </row>
    <row customHeight="1" ht="11.25">
      <c r="A85" s="375" t="s">
        <v>16</v>
      </c>
      <c r="B85" s="0" t="s">
        <v>2631</v>
      </c>
      <c r="C85" s="0" t="s">
        <v>2632</v>
      </c>
      <c r="D85" s="0" t="s">
        <v>2642</v>
      </c>
      <c r="E85" s="0" t="s">
        <v>2643</v>
      </c>
      <c r="F85" s="0" t="s">
        <v>2456</v>
      </c>
      <c r="G85" s="0" t="s">
        <v>2644</v>
      </c>
    </row>
    <row customHeight="1" ht="11.25">
      <c r="A86" s="375" t="s">
        <v>16</v>
      </c>
      <c r="B86" s="0" t="s">
        <v>2631</v>
      </c>
      <c r="C86" s="0" t="s">
        <v>2632</v>
      </c>
      <c r="D86" s="0" t="s">
        <v>2645</v>
      </c>
      <c r="E86" s="0" t="s">
        <v>2646</v>
      </c>
      <c r="F86" s="0" t="s">
        <v>2456</v>
      </c>
      <c r="G86" s="0" t="s">
        <v>2647</v>
      </c>
    </row>
    <row customHeight="1" ht="11.25">
      <c r="A87" s="375" t="s">
        <v>16</v>
      </c>
      <c r="B87" s="0" t="s">
        <v>2631</v>
      </c>
      <c r="C87" s="0" t="s">
        <v>2632</v>
      </c>
      <c r="D87" s="0" t="s">
        <v>2631</v>
      </c>
      <c r="E87" s="0" t="s">
        <v>2632</v>
      </c>
      <c r="F87" s="0" t="s">
        <v>2463</v>
      </c>
      <c r="G87" s="0" t="s">
        <v>2648</v>
      </c>
    </row>
    <row customHeight="1" ht="11.25">
      <c r="A88" s="375" t="s">
        <v>16</v>
      </c>
      <c r="B88" s="0" t="s">
        <v>2631</v>
      </c>
      <c r="C88" s="0" t="s">
        <v>2632</v>
      </c>
      <c r="D88" s="0" t="s">
        <v>2649</v>
      </c>
      <c r="E88" s="0" t="s">
        <v>2650</v>
      </c>
      <c r="F88" s="0" t="s">
        <v>2456</v>
      </c>
      <c r="G88" s="0" t="s">
        <v>2651</v>
      </c>
    </row>
    <row customHeight="1" ht="11.25">
      <c r="A89" s="375" t="s">
        <v>16</v>
      </c>
      <c r="B89" s="0" t="s">
        <v>2631</v>
      </c>
      <c r="C89" s="0" t="s">
        <v>2632</v>
      </c>
      <c r="D89" s="0" t="s">
        <v>2652</v>
      </c>
      <c r="E89" s="0" t="s">
        <v>2653</v>
      </c>
      <c r="F89" s="0" t="s">
        <v>2456</v>
      </c>
      <c r="G89" s="0" t="s">
        <v>2654</v>
      </c>
    </row>
    <row customHeight="1" ht="11.25">
      <c r="A90" s="375" t="s">
        <v>16</v>
      </c>
      <c r="B90" s="0" t="s">
        <v>2655</v>
      </c>
      <c r="C90" s="0" t="s">
        <v>2656</v>
      </c>
      <c r="D90" s="0" t="s">
        <v>2657</v>
      </c>
      <c r="E90" s="0" t="s">
        <v>2658</v>
      </c>
      <c r="F90" s="0" t="s">
        <v>2456</v>
      </c>
      <c r="G90" s="0" t="s">
        <v>2659</v>
      </c>
    </row>
    <row customHeight="1" ht="11.25">
      <c r="A91" s="375" t="s">
        <v>16</v>
      </c>
      <c r="B91" s="0" t="s">
        <v>2655</v>
      </c>
      <c r="C91" s="0" t="s">
        <v>2656</v>
      </c>
      <c r="D91" s="0" t="s">
        <v>2660</v>
      </c>
      <c r="E91" s="0" t="s">
        <v>2661</v>
      </c>
      <c r="F91" s="0" t="s">
        <v>2456</v>
      </c>
      <c r="G91" s="0" t="s">
        <v>2662</v>
      </c>
    </row>
    <row customHeight="1" ht="11.25">
      <c r="A92" s="375" t="s">
        <v>16</v>
      </c>
      <c r="B92" s="0" t="s">
        <v>2655</v>
      </c>
      <c r="C92" s="0" t="s">
        <v>2656</v>
      </c>
      <c r="D92" s="0" t="s">
        <v>2663</v>
      </c>
      <c r="E92" s="0" t="s">
        <v>2664</v>
      </c>
      <c r="F92" s="0" t="s">
        <v>2456</v>
      </c>
      <c r="G92" s="0" t="s">
        <v>2665</v>
      </c>
    </row>
    <row customHeight="1" ht="11.25">
      <c r="A93" s="375" t="s">
        <v>16</v>
      </c>
      <c r="B93" s="0" t="s">
        <v>2655</v>
      </c>
      <c r="C93" s="0" t="s">
        <v>2656</v>
      </c>
      <c r="D93" s="0" t="s">
        <v>2666</v>
      </c>
      <c r="E93" s="0" t="s">
        <v>2667</v>
      </c>
      <c r="F93" s="0" t="s">
        <v>2456</v>
      </c>
      <c r="G93" s="0" t="s">
        <v>2668</v>
      </c>
    </row>
    <row customHeight="1" ht="11.25">
      <c r="A94" s="375" t="s">
        <v>16</v>
      </c>
      <c r="B94" s="0" t="s">
        <v>2655</v>
      </c>
      <c r="C94" s="0" t="s">
        <v>2656</v>
      </c>
      <c r="D94" s="0" t="s">
        <v>2669</v>
      </c>
      <c r="E94" s="0" t="s">
        <v>2670</v>
      </c>
      <c r="F94" s="0" t="s">
        <v>2456</v>
      </c>
      <c r="G94" s="0" t="s">
        <v>2671</v>
      </c>
    </row>
    <row customHeight="1" ht="11.25">
      <c r="A95" s="375" t="s">
        <v>16</v>
      </c>
      <c r="B95" s="0" t="s">
        <v>2655</v>
      </c>
      <c r="C95" s="0" t="s">
        <v>2656</v>
      </c>
      <c r="D95" s="0" t="s">
        <v>2672</v>
      </c>
      <c r="E95" s="0" t="s">
        <v>2673</v>
      </c>
      <c r="F95" s="0" t="s">
        <v>2456</v>
      </c>
      <c r="G95" s="0" t="s">
        <v>2674</v>
      </c>
    </row>
    <row customHeight="1" ht="11.25">
      <c r="A96" s="375" t="s">
        <v>16</v>
      </c>
      <c r="B96" s="0" t="s">
        <v>2655</v>
      </c>
      <c r="C96" s="0" t="s">
        <v>2656</v>
      </c>
      <c r="D96" s="0" t="s">
        <v>2675</v>
      </c>
      <c r="E96" s="0" t="s">
        <v>2676</v>
      </c>
      <c r="F96" s="0" t="s">
        <v>2456</v>
      </c>
      <c r="G96" s="0" t="s">
        <v>2677</v>
      </c>
    </row>
    <row customHeight="1" ht="11.25">
      <c r="A97" s="375" t="s">
        <v>16</v>
      </c>
      <c r="B97" s="0" t="s">
        <v>2655</v>
      </c>
      <c r="C97" s="0" t="s">
        <v>2656</v>
      </c>
      <c r="D97" s="0" t="s">
        <v>2678</v>
      </c>
      <c r="E97" s="0" t="s">
        <v>2679</v>
      </c>
      <c r="F97" s="0" t="s">
        <v>2456</v>
      </c>
      <c r="G97" s="0" t="s">
        <v>2680</v>
      </c>
    </row>
    <row customHeight="1" ht="11.25">
      <c r="A98" s="375" t="s">
        <v>16</v>
      </c>
      <c r="B98" s="0" t="s">
        <v>2655</v>
      </c>
      <c r="C98" s="0" t="s">
        <v>2656</v>
      </c>
      <c r="D98" s="0" t="s">
        <v>2681</v>
      </c>
      <c r="E98" s="0" t="s">
        <v>2682</v>
      </c>
      <c r="F98" s="0" t="s">
        <v>2456</v>
      </c>
      <c r="G98" s="0" t="s">
        <v>2683</v>
      </c>
    </row>
    <row customHeight="1" ht="11.25">
      <c r="A99" s="375" t="s">
        <v>16</v>
      </c>
      <c r="B99" s="0" t="s">
        <v>2655</v>
      </c>
      <c r="C99" s="0" t="s">
        <v>2656</v>
      </c>
      <c r="D99" s="0" t="s">
        <v>2684</v>
      </c>
      <c r="E99" s="0" t="s">
        <v>2685</v>
      </c>
      <c r="F99" s="0" t="s">
        <v>2456</v>
      </c>
      <c r="G99" s="0" t="s">
        <v>2686</v>
      </c>
    </row>
    <row customHeight="1" ht="11.25">
      <c r="A100" s="375" t="s">
        <v>16</v>
      </c>
      <c r="B100" s="0" t="s">
        <v>2655</v>
      </c>
      <c r="C100" s="0" t="s">
        <v>2656</v>
      </c>
      <c r="D100" s="0" t="s">
        <v>2687</v>
      </c>
      <c r="E100" s="0" t="s">
        <v>2688</v>
      </c>
      <c r="F100" s="0" t="s">
        <v>2456</v>
      </c>
      <c r="G100" s="0" t="s">
        <v>2689</v>
      </c>
    </row>
    <row customHeight="1" ht="11.25">
      <c r="A101" s="375" t="s">
        <v>16</v>
      </c>
      <c r="B101" s="0" t="s">
        <v>2655</v>
      </c>
      <c r="C101" s="0" t="s">
        <v>2656</v>
      </c>
      <c r="D101" s="0" t="s">
        <v>2655</v>
      </c>
      <c r="E101" s="0" t="s">
        <v>2656</v>
      </c>
      <c r="F101" s="0" t="s">
        <v>2463</v>
      </c>
      <c r="G101" s="0" t="s">
        <v>2690</v>
      </c>
    </row>
    <row customHeight="1" ht="11.25">
      <c r="A102" s="375" t="s">
        <v>16</v>
      </c>
      <c r="B102" s="0" t="s">
        <v>2655</v>
      </c>
      <c r="C102" s="0" t="s">
        <v>2656</v>
      </c>
      <c r="D102" s="0" t="s">
        <v>2691</v>
      </c>
      <c r="E102" s="0" t="s">
        <v>2692</v>
      </c>
      <c r="F102" s="0" t="s">
        <v>2456</v>
      </c>
      <c r="G102" s="0" t="s">
        <v>2693</v>
      </c>
    </row>
    <row customHeight="1" ht="11.25">
      <c r="A103" s="375" t="s">
        <v>16</v>
      </c>
      <c r="B103" s="0" t="s">
        <v>2655</v>
      </c>
      <c r="C103" s="0" t="s">
        <v>2656</v>
      </c>
      <c r="D103" s="0" t="s">
        <v>2694</v>
      </c>
      <c r="E103" s="0" t="s">
        <v>2695</v>
      </c>
      <c r="F103" s="0" t="s">
        <v>2456</v>
      </c>
      <c r="G103" s="0" t="s">
        <v>2696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CD5FA-73AF-E2E7-9C01-0.E1086A13}"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2697</v>
      </c>
      <c r="B1" s="837" t="s">
        <v>2698</v>
      </c>
      <c r="C1" s="1161" t="s">
        <v>2699</v>
      </c>
      <c r="D1" s="837" t="s">
        <v>2700</v>
      </c>
      <c r="E1" s="837" t="s">
        <v>2701</v>
      </c>
      <c r="F1" s="1161" t="s">
        <v>2702</v>
      </c>
      <c r="G1" s="1161" t="s">
        <v>2703</v>
      </c>
      <c r="H1" s="1161" t="s">
        <v>2704</v>
      </c>
      <c r="I1" s="1161" t="s">
        <v>2705</v>
      </c>
    </row>
    <row customHeight="1" ht="11.25">
      <c r="A2" s="1693" t="s">
        <v>97</v>
      </c>
      <c r="B2" s="1693" t="s">
        <v>2706</v>
      </c>
      <c r="C2" s="1693" t="s">
        <v>22</v>
      </c>
      <c r="D2" s="1693" t="s">
        <v>2707</v>
      </c>
      <c r="E2" s="1693" t="s">
        <v>2708</v>
      </c>
      <c r="F2" s="1693" t="s">
        <v>22</v>
      </c>
      <c r="G2" s="1693" t="s">
        <v>22</v>
      </c>
      <c r="H2" s="1693" t="s">
        <v>22</v>
      </c>
      <c r="I2" s="1693" t="s">
        <v>22</v>
      </c>
    </row>
    <row customHeight="1" ht="11.25">
      <c r="A3" s="1693" t="s">
        <v>107</v>
      </c>
      <c r="B3" s="1693" t="s">
        <v>2709</v>
      </c>
      <c r="C3" s="1693" t="s">
        <v>22</v>
      </c>
      <c r="D3" s="1693" t="s">
        <v>2710</v>
      </c>
      <c r="E3" s="1693" t="s">
        <v>2711</v>
      </c>
      <c r="F3" s="1693" t="s">
        <v>22</v>
      </c>
      <c r="G3" s="1693" t="s">
        <v>22</v>
      </c>
      <c r="H3" s="1693" t="s">
        <v>22</v>
      </c>
      <c r="I3" s="1693" t="s">
        <v>22</v>
      </c>
    </row>
    <row customHeight="1" ht="11.25">
      <c r="A4" s="1693" t="s">
        <v>88</v>
      </c>
      <c r="B4" s="1693" t="s">
        <v>2712</v>
      </c>
      <c r="C4" s="1693" t="s">
        <v>22</v>
      </c>
      <c r="D4" s="1693" t="s">
        <v>2713</v>
      </c>
      <c r="E4" s="1693" t="s">
        <v>2714</v>
      </c>
      <c r="F4" s="1693" t="s">
        <v>22</v>
      </c>
      <c r="G4" s="1693" t="s">
        <v>22</v>
      </c>
      <c r="H4" s="1693" t="s">
        <v>22</v>
      </c>
      <c r="I4" s="1693" t="s">
        <v>22</v>
      </c>
    </row>
    <row customHeight="1" ht="11.25">
      <c r="A5" s="1693" t="s">
        <v>89</v>
      </c>
      <c r="B5" s="1693" t="s">
        <v>2715</v>
      </c>
      <c r="C5" s="1693" t="s">
        <v>22</v>
      </c>
      <c r="D5" s="1693" t="s">
        <v>2710</v>
      </c>
      <c r="E5" s="1693" t="s">
        <v>2711</v>
      </c>
      <c r="F5" s="1693" t="s">
        <v>22</v>
      </c>
      <c r="G5" s="1693" t="s">
        <v>22</v>
      </c>
      <c r="H5" s="1693" t="s">
        <v>22</v>
      </c>
      <c r="I5" s="1693" t="s">
        <v>22</v>
      </c>
    </row>
    <row customHeight="1" ht="11.25">
      <c r="A6" s="1693" t="s">
        <v>108</v>
      </c>
      <c r="B6" s="1693" t="s">
        <v>2716</v>
      </c>
      <c r="C6" s="1693" t="s">
        <v>22</v>
      </c>
      <c r="D6" s="1693" t="s">
        <v>2710</v>
      </c>
      <c r="E6" s="1693" t="s">
        <v>2711</v>
      </c>
      <c r="F6" s="1693" t="s">
        <v>22</v>
      </c>
      <c r="G6" s="1693" t="s">
        <v>22</v>
      </c>
      <c r="H6" s="1693" t="s">
        <v>22</v>
      </c>
      <c r="I6"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6C60E-5A5E-76D9-5F64-0.5E0A84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10919-4325-28B1-02CB-0.FE4D03D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"Водоканал"</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199999999999996">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97</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0B16E-42B6-C752-DDA2-0.F68E1EC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2717</v>
      </c>
    </row>
    <row customHeight="1" ht="11.25">
      <c r="A2" s="66" t="s">
        <v>96</v>
      </c>
      <c r="B2" s="66" t="s">
        <v>2718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36B78-9367-4163-547F-0.A25CB19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2719</v>
      </c>
      <c r="B1" s="837" t="s">
        <v>2720</v>
      </c>
    </row>
    <row customHeight="1" ht="11.25">
      <c r="A2" s="837">
        <v>4213775</v>
      </c>
      <c r="B2" s="837" t="s">
        <v>1222</v>
      </c>
    </row>
    <row customHeight="1" ht="11.25">
      <c r="A3" s="837">
        <v>4213784</v>
      </c>
      <c r="B3" s="837" t="s">
        <v>1257</v>
      </c>
    </row>
    <row customHeight="1" ht="11.25">
      <c r="A4" s="837">
        <v>4213781</v>
      </c>
      <c r="B4" s="837" t="s">
        <v>1250</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1391</v>
      </c>
    </row>
    <row customHeight="1" ht="11.25">
      <c r="A10" s="837">
        <v>4213783</v>
      </c>
      <c r="B10" s="837" t="s">
        <v>1406</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0FF37-894A-7D84-5363-0.ABF5263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2719</v>
      </c>
      <c r="B1" s="837" t="s">
        <v>2721</v>
      </c>
    </row>
    <row customHeight="1" ht="11.25">
      <c r="A2" s="837" t="s">
        <v>115</v>
      </c>
      <c r="B2" s="837" t="s">
        <v>1505</v>
      </c>
    </row>
    <row customHeight="1" ht="11.25">
      <c r="A3" s="837" t="s">
        <v>2722</v>
      </c>
      <c r="B3" s="837" t="s">
        <v>1515</v>
      </c>
    </row>
    <row customHeight="1" ht="11.25">
      <c r="A4" s="837" t="s">
        <v>2723</v>
      </c>
      <c r="B4" s="837" t="s">
        <v>1524</v>
      </c>
    </row>
    <row customHeight="1" ht="11.25">
      <c r="A5" s="837" t="s">
        <v>2724</v>
      </c>
      <c r="B5" s="837" t="s">
        <v>1533</v>
      </c>
    </row>
    <row customHeight="1" ht="11.25">
      <c r="A6" s="837" t="s">
        <v>2725</v>
      </c>
      <c r="B6" s="837" t="s">
        <v>1539</v>
      </c>
    </row>
    <row customHeight="1" ht="11.25">
      <c r="A7" s="837" t="s">
        <v>2726</v>
      </c>
      <c r="B7" s="837" t="s">
        <v>1547</v>
      </c>
    </row>
    <row customHeight="1" ht="11.25">
      <c r="A8" s="837" t="s">
        <v>121</v>
      </c>
      <c r="B8" s="837"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A733D-745B-B7F8-751F-0.F40EF25D}"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5" t="s">
        <v>2444</v>
      </c>
      <c r="B1" s="375" t="s">
        <v>2445</v>
      </c>
      <c r="C1" s="375" t="s">
        <v>2446</v>
      </c>
      <c r="D1" s="375" t="s">
        <v>2447</v>
      </c>
      <c r="E1" s="0" t="s">
        <v>2448</v>
      </c>
      <c r="F1" s="0" t="s">
        <v>2449</v>
      </c>
      <c r="G1" s="0" t="s">
        <v>2450</v>
      </c>
    </row>
    <row customHeight="1" ht="11.25">
      <c r="A2" s="0" t="s">
        <v>16</v>
      </c>
      <c r="B2" s="0" t="s">
        <v>98</v>
      </c>
      <c r="C2" s="0" t="s">
        <v>99</v>
      </c>
      <c r="D2" s="0" t="s">
        <v>98</v>
      </c>
      <c r="E2" s="0" t="s">
        <v>99</v>
      </c>
      <c r="F2" s="0" t="s">
        <v>2451</v>
      </c>
      <c r="G2" s="0" t="s">
        <v>97</v>
      </c>
    </row>
    <row customHeight="1" ht="11.25">
      <c r="A3" s="0" t="s">
        <v>16</v>
      </c>
      <c r="B3" s="0" t="s">
        <v>2452</v>
      </c>
      <c r="C3" s="0" t="s">
        <v>2453</v>
      </c>
      <c r="D3" s="0" t="s">
        <v>2454</v>
      </c>
      <c r="E3" s="0" t="s">
        <v>2455</v>
      </c>
      <c r="F3" s="0" t="s">
        <v>2456</v>
      </c>
      <c r="G3" s="0" t="s">
        <v>107</v>
      </c>
    </row>
    <row customHeight="1" ht="11.25">
      <c r="A4" s="0" t="s">
        <v>16</v>
      </c>
      <c r="B4" s="0" t="s">
        <v>2452</v>
      </c>
      <c r="C4" s="0" t="s">
        <v>2453</v>
      </c>
      <c r="D4" s="0" t="s">
        <v>2457</v>
      </c>
      <c r="E4" s="0" t="s">
        <v>2458</v>
      </c>
      <c r="F4" s="0" t="s">
        <v>2456</v>
      </c>
      <c r="G4" s="0" t="s">
        <v>88</v>
      </c>
    </row>
    <row customHeight="1" ht="11.25">
      <c r="A5" s="0" t="s">
        <v>16</v>
      </c>
      <c r="B5" s="0" t="s">
        <v>2452</v>
      </c>
      <c r="C5" s="0" t="s">
        <v>2453</v>
      </c>
      <c r="D5" s="0" t="s">
        <v>2459</v>
      </c>
      <c r="E5" s="0" t="s">
        <v>2460</v>
      </c>
      <c r="F5" s="0" t="s">
        <v>2456</v>
      </c>
      <c r="G5" s="0" t="s">
        <v>89</v>
      </c>
    </row>
    <row customHeight="1" ht="11.25">
      <c r="A6" s="0" t="s">
        <v>16</v>
      </c>
      <c r="B6" s="0" t="s">
        <v>2452</v>
      </c>
      <c r="C6" s="0" t="s">
        <v>2453</v>
      </c>
      <c r="D6" s="0" t="s">
        <v>2461</v>
      </c>
      <c r="E6" s="0" t="s">
        <v>2462</v>
      </c>
      <c r="F6" s="0" t="s">
        <v>2456</v>
      </c>
      <c r="G6" s="0" t="s">
        <v>108</v>
      </c>
    </row>
    <row customHeight="1" ht="11.25">
      <c r="A7" s="0" t="s">
        <v>16</v>
      </c>
      <c r="B7" s="0" t="s">
        <v>2452</v>
      </c>
      <c r="C7" s="0" t="s">
        <v>2453</v>
      </c>
      <c r="D7" s="0" t="s">
        <v>2452</v>
      </c>
      <c r="E7" s="0" t="s">
        <v>2453</v>
      </c>
      <c r="F7" s="0" t="s">
        <v>2463</v>
      </c>
      <c r="G7" s="0" t="s">
        <v>90</v>
      </c>
    </row>
    <row customHeight="1" ht="11.25">
      <c r="A8" s="0" t="s">
        <v>16</v>
      </c>
      <c r="B8" s="0" t="s">
        <v>2452</v>
      </c>
      <c r="C8" s="0" t="s">
        <v>2453</v>
      </c>
      <c r="D8" s="0" t="s">
        <v>2464</v>
      </c>
      <c r="E8" s="0" t="s">
        <v>2465</v>
      </c>
      <c r="F8" s="0" t="s">
        <v>2456</v>
      </c>
      <c r="G8" s="0" t="s">
        <v>91</v>
      </c>
    </row>
    <row customHeight="1" ht="11.25">
      <c r="A9" s="0" t="s">
        <v>16</v>
      </c>
      <c r="B9" s="0" t="s">
        <v>2452</v>
      </c>
      <c r="C9" s="0" t="s">
        <v>2453</v>
      </c>
      <c r="D9" s="0" t="s">
        <v>2466</v>
      </c>
      <c r="E9" s="0" t="s">
        <v>2467</v>
      </c>
      <c r="F9" s="0" t="s">
        <v>2456</v>
      </c>
      <c r="G9" s="0" t="s">
        <v>109</v>
      </c>
    </row>
    <row customHeight="1" ht="11.25">
      <c r="A10" s="0" t="s">
        <v>16</v>
      </c>
      <c r="B10" s="0" t="s">
        <v>2452</v>
      </c>
      <c r="C10" s="0" t="s">
        <v>2453</v>
      </c>
      <c r="D10" s="0" t="s">
        <v>2468</v>
      </c>
      <c r="E10" s="0" t="s">
        <v>2469</v>
      </c>
      <c r="F10" s="0" t="s">
        <v>2456</v>
      </c>
      <c r="G10" s="0" t="s">
        <v>149</v>
      </c>
    </row>
    <row customHeight="1" ht="11.25">
      <c r="A11" s="0" t="s">
        <v>16</v>
      </c>
      <c r="B11" s="0" t="s">
        <v>2452</v>
      </c>
      <c r="C11" s="0" t="s">
        <v>2453</v>
      </c>
      <c r="D11" s="0" t="s">
        <v>2470</v>
      </c>
      <c r="E11" s="0" t="s">
        <v>2471</v>
      </c>
      <c r="F11" s="0" t="s">
        <v>2456</v>
      </c>
      <c r="G11" s="0" t="s">
        <v>150</v>
      </c>
    </row>
    <row customHeight="1" ht="11.25">
      <c r="A12" s="0" t="s">
        <v>16</v>
      </c>
      <c r="B12" s="0" t="s">
        <v>2452</v>
      </c>
      <c r="C12" s="0" t="s">
        <v>2453</v>
      </c>
      <c r="D12" s="0" t="s">
        <v>2472</v>
      </c>
      <c r="E12" s="0" t="s">
        <v>2473</v>
      </c>
      <c r="F12" s="0" t="s">
        <v>2456</v>
      </c>
      <c r="G12" s="0" t="s">
        <v>151</v>
      </c>
    </row>
    <row customHeight="1" ht="11.25">
      <c r="A13" s="0" t="s">
        <v>16</v>
      </c>
      <c r="B13" s="0" t="s">
        <v>2452</v>
      </c>
      <c r="C13" s="0" t="s">
        <v>2453</v>
      </c>
      <c r="D13" s="0" t="s">
        <v>2474</v>
      </c>
      <c r="E13" s="0" t="s">
        <v>2475</v>
      </c>
      <c r="F13" s="0" t="s">
        <v>2456</v>
      </c>
      <c r="G13" s="0" t="s">
        <v>152</v>
      </c>
    </row>
    <row customHeight="1" ht="11.25">
      <c r="A14" s="0" t="s">
        <v>16</v>
      </c>
      <c r="B14" s="0" t="s">
        <v>2452</v>
      </c>
      <c r="C14" s="0" t="s">
        <v>2453</v>
      </c>
      <c r="D14" s="0" t="s">
        <v>2476</v>
      </c>
      <c r="E14" s="0" t="s">
        <v>2477</v>
      </c>
      <c r="F14" s="0" t="s">
        <v>2456</v>
      </c>
      <c r="G14" s="0" t="s">
        <v>153</v>
      </c>
    </row>
    <row customHeight="1" ht="11.25">
      <c r="A15" s="0" t="s">
        <v>16</v>
      </c>
      <c r="B15" s="0" t="s">
        <v>2452</v>
      </c>
      <c r="C15" s="0" t="s">
        <v>2453</v>
      </c>
      <c r="D15" s="0" t="s">
        <v>2478</v>
      </c>
      <c r="E15" s="0" t="s">
        <v>2479</v>
      </c>
      <c r="F15" s="0" t="s">
        <v>2456</v>
      </c>
      <c r="G15" s="0" t="s">
        <v>154</v>
      </c>
    </row>
    <row customHeight="1" ht="11.25">
      <c r="A16" s="0" t="s">
        <v>16</v>
      </c>
      <c r="B16" s="0" t="s">
        <v>2480</v>
      </c>
      <c r="C16" s="0" t="s">
        <v>2481</v>
      </c>
      <c r="D16" s="0" t="s">
        <v>2482</v>
      </c>
      <c r="E16" s="0" t="s">
        <v>2483</v>
      </c>
      <c r="F16" s="0" t="s">
        <v>2456</v>
      </c>
      <c r="G16" s="0" t="s">
        <v>1466</v>
      </c>
    </row>
    <row customHeight="1" ht="11.25">
      <c r="A17" s="0" t="s">
        <v>16</v>
      </c>
      <c r="B17" s="0" t="s">
        <v>2480</v>
      </c>
      <c r="C17" s="0" t="s">
        <v>2481</v>
      </c>
      <c r="D17" s="0" t="s">
        <v>2484</v>
      </c>
      <c r="E17" s="0" t="s">
        <v>2485</v>
      </c>
      <c r="F17" s="0" t="s">
        <v>2456</v>
      </c>
      <c r="G17" s="0" t="s">
        <v>1472</v>
      </c>
    </row>
    <row customHeight="1" ht="11.25">
      <c r="A18" s="0" t="s">
        <v>16</v>
      </c>
      <c r="B18" s="0" t="s">
        <v>2480</v>
      </c>
      <c r="C18" s="0" t="s">
        <v>2481</v>
      </c>
      <c r="D18" s="0" t="s">
        <v>2480</v>
      </c>
      <c r="E18" s="0" t="s">
        <v>2481</v>
      </c>
      <c r="F18" s="0" t="s">
        <v>2463</v>
      </c>
      <c r="G18" s="0" t="s">
        <v>1484</v>
      </c>
    </row>
    <row customHeight="1" ht="11.25">
      <c r="A19" s="0" t="s">
        <v>16</v>
      </c>
      <c r="B19" s="0" t="s">
        <v>2480</v>
      </c>
      <c r="C19" s="0" t="s">
        <v>2481</v>
      </c>
      <c r="D19" s="0" t="s">
        <v>2486</v>
      </c>
      <c r="E19" s="0" t="s">
        <v>2487</v>
      </c>
      <c r="F19" s="0" t="s">
        <v>2456</v>
      </c>
      <c r="G19" s="0" t="s">
        <v>1498</v>
      </c>
    </row>
    <row customHeight="1" ht="11.25">
      <c r="A20" s="0" t="s">
        <v>16</v>
      </c>
      <c r="B20" s="0" t="s">
        <v>2480</v>
      </c>
      <c r="C20" s="0" t="s">
        <v>2481</v>
      </c>
      <c r="D20" s="0" t="s">
        <v>2488</v>
      </c>
      <c r="E20" s="0" t="s">
        <v>2489</v>
      </c>
      <c r="F20" s="0" t="s">
        <v>2456</v>
      </c>
      <c r="G20" s="0" t="s">
        <v>1510</v>
      </c>
    </row>
    <row customHeight="1" ht="11.25">
      <c r="A21" s="0" t="s">
        <v>16</v>
      </c>
      <c r="B21" s="0" t="s">
        <v>2480</v>
      </c>
      <c r="C21" s="0" t="s">
        <v>2481</v>
      </c>
      <c r="D21" s="0" t="s">
        <v>2490</v>
      </c>
      <c r="E21" s="0" t="s">
        <v>2491</v>
      </c>
      <c r="F21" s="0" t="s">
        <v>2456</v>
      </c>
      <c r="G21" s="0" t="s">
        <v>1519</v>
      </c>
    </row>
    <row customHeight="1" ht="11.25">
      <c r="A22" s="0" t="s">
        <v>16</v>
      </c>
      <c r="B22" s="0" t="s">
        <v>2480</v>
      </c>
      <c r="C22" s="0" t="s">
        <v>2481</v>
      </c>
      <c r="D22" s="0" t="s">
        <v>2492</v>
      </c>
      <c r="E22" s="0" t="s">
        <v>2493</v>
      </c>
      <c r="F22" s="0" t="s">
        <v>2456</v>
      </c>
      <c r="G22" s="0" t="s">
        <v>1535</v>
      </c>
    </row>
    <row customHeight="1" ht="11.25">
      <c r="A23" s="0" t="s">
        <v>16</v>
      </c>
      <c r="B23" s="0" t="s">
        <v>2494</v>
      </c>
      <c r="C23" s="0" t="s">
        <v>2495</v>
      </c>
      <c r="D23" s="0" t="s">
        <v>2496</v>
      </c>
      <c r="E23" s="0" t="s">
        <v>2497</v>
      </c>
      <c r="F23" s="0" t="s">
        <v>2456</v>
      </c>
      <c r="G23" s="0" t="s">
        <v>1542</v>
      </c>
    </row>
    <row customHeight="1" ht="11.25">
      <c r="A24" s="0" t="s">
        <v>16</v>
      </c>
      <c r="B24" s="0" t="s">
        <v>2494</v>
      </c>
      <c r="C24" s="0" t="s">
        <v>2495</v>
      </c>
      <c r="D24" s="0" t="s">
        <v>2498</v>
      </c>
      <c r="E24" s="0" t="s">
        <v>2499</v>
      </c>
      <c r="F24" s="0" t="s">
        <v>2456</v>
      </c>
      <c r="G24" s="0" t="s">
        <v>1550</v>
      </c>
    </row>
    <row customHeight="1" ht="11.25">
      <c r="A25" s="0" t="s">
        <v>16</v>
      </c>
      <c r="B25" s="0" t="s">
        <v>2494</v>
      </c>
      <c r="C25" s="0" t="s">
        <v>2495</v>
      </c>
      <c r="D25" s="0" t="s">
        <v>2500</v>
      </c>
      <c r="E25" s="0" t="s">
        <v>2501</v>
      </c>
      <c r="F25" s="0" t="s">
        <v>2456</v>
      </c>
      <c r="G25" s="0" t="s">
        <v>1557</v>
      </c>
    </row>
    <row customHeight="1" ht="11.25">
      <c r="A26" s="0" t="s">
        <v>16</v>
      </c>
      <c r="B26" s="0" t="s">
        <v>2494</v>
      </c>
      <c r="C26" s="0" t="s">
        <v>2495</v>
      </c>
      <c r="D26" s="0" t="s">
        <v>2502</v>
      </c>
      <c r="E26" s="0" t="s">
        <v>2503</v>
      </c>
      <c r="F26" s="0" t="s">
        <v>2456</v>
      </c>
      <c r="G26" s="0" t="s">
        <v>1561</v>
      </c>
    </row>
    <row customHeight="1" ht="11.25">
      <c r="A27" s="0" t="s">
        <v>16</v>
      </c>
      <c r="B27" s="0" t="s">
        <v>2494</v>
      </c>
      <c r="C27" s="0" t="s">
        <v>2495</v>
      </c>
      <c r="D27" s="0" t="s">
        <v>2504</v>
      </c>
      <c r="E27" s="0" t="s">
        <v>2505</v>
      </c>
      <c r="F27" s="0" t="s">
        <v>2456</v>
      </c>
      <c r="G27" s="0" t="s">
        <v>1566</v>
      </c>
    </row>
    <row customHeight="1" ht="11.25">
      <c r="A28" s="0" t="s">
        <v>16</v>
      </c>
      <c r="B28" s="0" t="s">
        <v>2494</v>
      </c>
      <c r="C28" s="0" t="s">
        <v>2495</v>
      </c>
      <c r="D28" s="0" t="s">
        <v>2506</v>
      </c>
      <c r="E28" s="0" t="s">
        <v>2507</v>
      </c>
      <c r="F28" s="0" t="s">
        <v>2456</v>
      </c>
      <c r="G28" s="0" t="s">
        <v>1574</v>
      </c>
    </row>
    <row customHeight="1" ht="11.25">
      <c r="A29" s="0" t="s">
        <v>16</v>
      </c>
      <c r="B29" s="0" t="s">
        <v>2494</v>
      </c>
      <c r="C29" s="0" t="s">
        <v>2495</v>
      </c>
      <c r="D29" s="0" t="s">
        <v>2494</v>
      </c>
      <c r="E29" s="0" t="s">
        <v>2495</v>
      </c>
      <c r="F29" s="0" t="s">
        <v>2463</v>
      </c>
      <c r="G29" s="0" t="s">
        <v>1576</v>
      </c>
    </row>
    <row customHeight="1" ht="11.25">
      <c r="A30" s="0" t="s">
        <v>16</v>
      </c>
      <c r="B30" s="0" t="s">
        <v>2494</v>
      </c>
      <c r="C30" s="0" t="s">
        <v>2495</v>
      </c>
      <c r="D30" s="0" t="s">
        <v>2508</v>
      </c>
      <c r="E30" s="0" t="s">
        <v>2509</v>
      </c>
      <c r="F30" s="0" t="s">
        <v>2456</v>
      </c>
      <c r="G30" s="0" t="s">
        <v>1579</v>
      </c>
    </row>
    <row customHeight="1" ht="11.25">
      <c r="A31" s="0" t="s">
        <v>16</v>
      </c>
      <c r="B31" s="0" t="s">
        <v>2494</v>
      </c>
      <c r="C31" s="0" t="s">
        <v>2495</v>
      </c>
      <c r="D31" s="0" t="s">
        <v>2510</v>
      </c>
      <c r="E31" s="0" t="s">
        <v>2511</v>
      </c>
      <c r="F31" s="0" t="s">
        <v>2456</v>
      </c>
      <c r="G31" s="0" t="s">
        <v>1585</v>
      </c>
    </row>
    <row customHeight="1" ht="11.25">
      <c r="A32" s="0" t="s">
        <v>16</v>
      </c>
      <c r="B32" s="0" t="s">
        <v>2494</v>
      </c>
      <c r="C32" s="0" t="s">
        <v>2495</v>
      </c>
      <c r="D32" s="0" t="s">
        <v>2512</v>
      </c>
      <c r="E32" s="0" t="s">
        <v>2513</v>
      </c>
      <c r="F32" s="0" t="s">
        <v>2456</v>
      </c>
      <c r="G32" s="0" t="s">
        <v>1587</v>
      </c>
    </row>
    <row customHeight="1" ht="11.25">
      <c r="A33" s="0" t="s">
        <v>16</v>
      </c>
      <c r="B33" s="0" t="s">
        <v>2494</v>
      </c>
      <c r="C33" s="0" t="s">
        <v>2495</v>
      </c>
      <c r="D33" s="0" t="s">
        <v>2514</v>
      </c>
      <c r="E33" s="0" t="s">
        <v>2515</v>
      </c>
      <c r="F33" s="0" t="s">
        <v>2456</v>
      </c>
      <c r="G33" s="0" t="s">
        <v>1589</v>
      </c>
    </row>
    <row customHeight="1" ht="11.25">
      <c r="A34" s="0" t="s">
        <v>16</v>
      </c>
      <c r="B34" s="0" t="s">
        <v>2516</v>
      </c>
      <c r="C34" s="0" t="s">
        <v>2517</v>
      </c>
      <c r="D34" s="0" t="s">
        <v>2518</v>
      </c>
      <c r="E34" s="0" t="s">
        <v>2519</v>
      </c>
      <c r="F34" s="0" t="s">
        <v>2456</v>
      </c>
      <c r="G34" s="0" t="s">
        <v>1591</v>
      </c>
    </row>
    <row customHeight="1" ht="11.25">
      <c r="A35" s="0" t="s">
        <v>16</v>
      </c>
      <c r="B35" s="0" t="s">
        <v>2516</v>
      </c>
      <c r="C35" s="0" t="s">
        <v>2517</v>
      </c>
      <c r="D35" s="0" t="s">
        <v>2520</v>
      </c>
      <c r="E35" s="0" t="s">
        <v>2521</v>
      </c>
      <c r="F35" s="0" t="s">
        <v>2456</v>
      </c>
      <c r="G35" s="0" t="s">
        <v>1596</v>
      </c>
    </row>
    <row customHeight="1" ht="11.25">
      <c r="A36" s="0" t="s">
        <v>16</v>
      </c>
      <c r="B36" s="0" t="s">
        <v>2516</v>
      </c>
      <c r="C36" s="0" t="s">
        <v>2517</v>
      </c>
      <c r="D36" s="0" t="s">
        <v>2522</v>
      </c>
      <c r="E36" s="0" t="s">
        <v>2523</v>
      </c>
      <c r="F36" s="0" t="s">
        <v>2456</v>
      </c>
      <c r="G36" s="0" t="s">
        <v>1601</v>
      </c>
    </row>
    <row customHeight="1" ht="11.25">
      <c r="A37" s="0" t="s">
        <v>16</v>
      </c>
      <c r="B37" s="0" t="s">
        <v>2516</v>
      </c>
      <c r="C37" s="0" t="s">
        <v>2517</v>
      </c>
      <c r="D37" s="0" t="s">
        <v>2524</v>
      </c>
      <c r="E37" s="0" t="s">
        <v>2525</v>
      </c>
      <c r="F37" s="0" t="s">
        <v>2456</v>
      </c>
      <c r="G37" s="0" t="s">
        <v>1605</v>
      </c>
    </row>
    <row customHeight="1" ht="11.25">
      <c r="A38" s="0" t="s">
        <v>16</v>
      </c>
      <c r="B38" s="0" t="s">
        <v>2516</v>
      </c>
      <c r="C38" s="0" t="s">
        <v>2517</v>
      </c>
      <c r="D38" s="0" t="s">
        <v>2526</v>
      </c>
      <c r="E38" s="0" t="s">
        <v>2527</v>
      </c>
      <c r="F38" s="0" t="s">
        <v>2456</v>
      </c>
      <c r="G38" s="0" t="s">
        <v>1613</v>
      </c>
    </row>
    <row customHeight="1" ht="11.25">
      <c r="A39" s="0" t="s">
        <v>16</v>
      </c>
      <c r="B39" s="0" t="s">
        <v>2516</v>
      </c>
      <c r="C39" s="0" t="s">
        <v>2517</v>
      </c>
      <c r="D39" s="0" t="s">
        <v>2528</v>
      </c>
      <c r="E39" s="0" t="s">
        <v>2529</v>
      </c>
      <c r="F39" s="0" t="s">
        <v>2456</v>
      </c>
      <c r="G39" s="0" t="s">
        <v>1619</v>
      </c>
    </row>
    <row customHeight="1" ht="11.25">
      <c r="A40" s="0" t="s">
        <v>16</v>
      </c>
      <c r="B40" s="0" t="s">
        <v>2516</v>
      </c>
      <c r="C40" s="0" t="s">
        <v>2517</v>
      </c>
      <c r="D40" s="0" t="s">
        <v>2530</v>
      </c>
      <c r="E40" s="0" t="s">
        <v>2531</v>
      </c>
      <c r="F40" s="0" t="s">
        <v>2456</v>
      </c>
      <c r="G40" s="0" t="s">
        <v>1624</v>
      </c>
    </row>
    <row customHeight="1" ht="11.25">
      <c r="A41" s="0" t="s">
        <v>16</v>
      </c>
      <c r="B41" s="0" t="s">
        <v>2516</v>
      </c>
      <c r="C41" s="0" t="s">
        <v>2517</v>
      </c>
      <c r="D41" s="0" t="s">
        <v>2532</v>
      </c>
      <c r="E41" s="0" t="s">
        <v>2533</v>
      </c>
      <c r="F41" s="0" t="s">
        <v>2456</v>
      </c>
      <c r="G41" s="0" t="s">
        <v>1628</v>
      </c>
    </row>
    <row customHeight="1" ht="11.25">
      <c r="A42" s="0" t="s">
        <v>16</v>
      </c>
      <c r="B42" s="0" t="s">
        <v>2516</v>
      </c>
      <c r="C42" s="0" t="s">
        <v>2517</v>
      </c>
      <c r="D42" s="0" t="s">
        <v>2516</v>
      </c>
      <c r="E42" s="0" t="s">
        <v>2517</v>
      </c>
      <c r="F42" s="0" t="s">
        <v>2463</v>
      </c>
      <c r="G42" s="0" t="s">
        <v>1631</v>
      </c>
    </row>
    <row customHeight="1" ht="11.25">
      <c r="A43" s="0" t="s">
        <v>16</v>
      </c>
      <c r="B43" s="0" t="s">
        <v>2516</v>
      </c>
      <c r="C43" s="0" t="s">
        <v>2517</v>
      </c>
      <c r="D43" s="0" t="s">
        <v>2534</v>
      </c>
      <c r="E43" s="0" t="s">
        <v>2535</v>
      </c>
      <c r="F43" s="0" t="s">
        <v>2456</v>
      </c>
      <c r="G43" s="0" t="s">
        <v>1638</v>
      </c>
    </row>
    <row customHeight="1" ht="11.25">
      <c r="A44" s="0" t="s">
        <v>16</v>
      </c>
      <c r="B44" s="0" t="s">
        <v>2536</v>
      </c>
      <c r="C44" s="0" t="s">
        <v>2537</v>
      </c>
      <c r="D44" s="0" t="s">
        <v>2538</v>
      </c>
      <c r="E44" s="0" t="s">
        <v>2539</v>
      </c>
      <c r="F44" s="0" t="s">
        <v>2456</v>
      </c>
      <c r="G44" s="0" t="s">
        <v>1647</v>
      </c>
    </row>
    <row customHeight="1" ht="11.25">
      <c r="A45" s="0" t="s">
        <v>16</v>
      </c>
      <c r="B45" s="0" t="s">
        <v>2536</v>
      </c>
      <c r="C45" s="0" t="s">
        <v>2537</v>
      </c>
      <c r="D45" s="0" t="s">
        <v>2540</v>
      </c>
      <c r="E45" s="0" t="s">
        <v>2541</v>
      </c>
      <c r="F45" s="0" t="s">
        <v>2456</v>
      </c>
      <c r="G45" s="0" t="s">
        <v>1652</v>
      </c>
    </row>
    <row customHeight="1" ht="11.25">
      <c r="A46" s="0" t="s">
        <v>16</v>
      </c>
      <c r="B46" s="0" t="s">
        <v>2536</v>
      </c>
      <c r="C46" s="0" t="s">
        <v>2537</v>
      </c>
      <c r="D46" s="0" t="s">
        <v>2542</v>
      </c>
      <c r="E46" s="0" t="s">
        <v>2543</v>
      </c>
      <c r="F46" s="0" t="s">
        <v>2456</v>
      </c>
      <c r="G46" s="0" t="s">
        <v>1656</v>
      </c>
    </row>
    <row customHeight="1" ht="11.25">
      <c r="A47" s="0" t="s">
        <v>16</v>
      </c>
      <c r="B47" s="0" t="s">
        <v>2536</v>
      </c>
      <c r="C47" s="0" t="s">
        <v>2537</v>
      </c>
      <c r="D47" s="0" t="s">
        <v>2536</v>
      </c>
      <c r="E47" s="0" t="s">
        <v>2537</v>
      </c>
      <c r="F47" s="0" t="s">
        <v>2463</v>
      </c>
      <c r="G47" s="0" t="s">
        <v>1662</v>
      </c>
    </row>
    <row customHeight="1" ht="11.25">
      <c r="A48" s="0" t="s">
        <v>16</v>
      </c>
      <c r="B48" s="0" t="s">
        <v>2536</v>
      </c>
      <c r="C48" s="0" t="s">
        <v>2537</v>
      </c>
      <c r="D48" s="0" t="s">
        <v>2544</v>
      </c>
      <c r="E48" s="0" t="s">
        <v>2545</v>
      </c>
      <c r="F48" s="0" t="s">
        <v>2456</v>
      </c>
      <c r="G48" s="0" t="s">
        <v>1666</v>
      </c>
    </row>
    <row customHeight="1" ht="11.25">
      <c r="A49" s="0" t="s">
        <v>16</v>
      </c>
      <c r="B49" s="0" t="s">
        <v>2536</v>
      </c>
      <c r="C49" s="0" t="s">
        <v>2537</v>
      </c>
      <c r="D49" s="0" t="s">
        <v>2546</v>
      </c>
      <c r="E49" s="0" t="s">
        <v>2547</v>
      </c>
      <c r="F49" s="0" t="s">
        <v>2456</v>
      </c>
      <c r="G49" s="0" t="s">
        <v>1669</v>
      </c>
    </row>
    <row customHeight="1" ht="11.25">
      <c r="A50" s="0" t="s">
        <v>16</v>
      </c>
      <c r="B50" s="0" t="s">
        <v>2536</v>
      </c>
      <c r="C50" s="0" t="s">
        <v>2537</v>
      </c>
      <c r="D50" s="0" t="s">
        <v>2548</v>
      </c>
      <c r="E50" s="0" t="s">
        <v>2549</v>
      </c>
      <c r="F50" s="0" t="s">
        <v>2456</v>
      </c>
      <c r="G50" s="0" t="s">
        <v>1673</v>
      </c>
    </row>
    <row customHeight="1" ht="11.25">
      <c r="A51" s="0" t="s">
        <v>16</v>
      </c>
      <c r="B51" s="0" t="s">
        <v>2536</v>
      </c>
      <c r="C51" s="0" t="s">
        <v>2537</v>
      </c>
      <c r="D51" s="0" t="s">
        <v>2550</v>
      </c>
      <c r="E51" s="0" t="s">
        <v>2551</v>
      </c>
      <c r="F51" s="0" t="s">
        <v>2456</v>
      </c>
      <c r="G51" s="0" t="s">
        <v>1677</v>
      </c>
    </row>
    <row customHeight="1" ht="11.25">
      <c r="A52" s="0" t="s">
        <v>16</v>
      </c>
      <c r="B52" s="0" t="s">
        <v>2552</v>
      </c>
      <c r="C52" s="0" t="s">
        <v>2553</v>
      </c>
      <c r="D52" s="0" t="s">
        <v>2554</v>
      </c>
      <c r="E52" s="0" t="s">
        <v>2555</v>
      </c>
      <c r="F52" s="0" t="s">
        <v>2456</v>
      </c>
      <c r="G52" s="0" t="s">
        <v>1681</v>
      </c>
    </row>
    <row customHeight="1" ht="11.25">
      <c r="A53" s="0" t="s">
        <v>16</v>
      </c>
      <c r="B53" s="0" t="s">
        <v>2552</v>
      </c>
      <c r="C53" s="0" t="s">
        <v>2553</v>
      </c>
      <c r="D53" s="0" t="s">
        <v>2556</v>
      </c>
      <c r="E53" s="0" t="s">
        <v>2557</v>
      </c>
      <c r="F53" s="0" t="s">
        <v>2456</v>
      </c>
      <c r="G53" s="0" t="s">
        <v>1683</v>
      </c>
    </row>
    <row customHeight="1" ht="11.25">
      <c r="A54" s="0" t="s">
        <v>16</v>
      </c>
      <c r="B54" s="0" t="s">
        <v>2552</v>
      </c>
      <c r="C54" s="0" t="s">
        <v>2553</v>
      </c>
      <c r="D54" s="0" t="s">
        <v>2558</v>
      </c>
      <c r="E54" s="0" t="s">
        <v>2559</v>
      </c>
      <c r="F54" s="0" t="s">
        <v>2456</v>
      </c>
      <c r="G54" s="0" t="s">
        <v>1686</v>
      </c>
    </row>
    <row customHeight="1" ht="11.25">
      <c r="A55" s="0" t="s">
        <v>16</v>
      </c>
      <c r="B55" s="0" t="s">
        <v>2552</v>
      </c>
      <c r="C55" s="0" t="s">
        <v>2553</v>
      </c>
      <c r="D55" s="0" t="s">
        <v>2560</v>
      </c>
      <c r="E55" s="0" t="s">
        <v>2561</v>
      </c>
      <c r="F55" s="0" t="s">
        <v>2456</v>
      </c>
      <c r="G55" s="0" t="s">
        <v>1690</v>
      </c>
    </row>
    <row customHeight="1" ht="11.25">
      <c r="A56" s="0" t="s">
        <v>16</v>
      </c>
      <c r="B56" s="0" t="s">
        <v>2552</v>
      </c>
      <c r="C56" s="0" t="s">
        <v>2553</v>
      </c>
      <c r="D56" s="0" t="s">
        <v>2562</v>
      </c>
      <c r="E56" s="0" t="s">
        <v>2563</v>
      </c>
      <c r="F56" s="0" t="s">
        <v>2456</v>
      </c>
      <c r="G56" s="0" t="s">
        <v>1693</v>
      </c>
    </row>
    <row customHeight="1" ht="11.25">
      <c r="A57" s="0" t="s">
        <v>16</v>
      </c>
      <c r="B57" s="0" t="s">
        <v>2552</v>
      </c>
      <c r="C57" s="0" t="s">
        <v>2553</v>
      </c>
      <c r="D57" s="0" t="s">
        <v>2564</v>
      </c>
      <c r="E57" s="0" t="s">
        <v>2565</v>
      </c>
      <c r="F57" s="0" t="s">
        <v>2456</v>
      </c>
      <c r="G57" s="0" t="s">
        <v>1696</v>
      </c>
    </row>
    <row customHeight="1" ht="11.25">
      <c r="A58" s="0" t="s">
        <v>16</v>
      </c>
      <c r="B58" s="0" t="s">
        <v>2552</v>
      </c>
      <c r="C58" s="0" t="s">
        <v>2553</v>
      </c>
      <c r="D58" s="0" t="s">
        <v>2552</v>
      </c>
      <c r="E58" s="0" t="s">
        <v>2553</v>
      </c>
      <c r="F58" s="0" t="s">
        <v>2463</v>
      </c>
      <c r="G58" s="0" t="s">
        <v>1699</v>
      </c>
    </row>
    <row customHeight="1" ht="11.25">
      <c r="A59" s="0" t="s">
        <v>16</v>
      </c>
      <c r="B59" s="0" t="s">
        <v>2552</v>
      </c>
      <c r="C59" s="0" t="s">
        <v>2553</v>
      </c>
      <c r="D59" s="0" t="s">
        <v>2566</v>
      </c>
      <c r="E59" s="0" t="s">
        <v>2567</v>
      </c>
      <c r="F59" s="0" t="s">
        <v>2456</v>
      </c>
      <c r="G59" s="0" t="s">
        <v>1703</v>
      </c>
    </row>
    <row customHeight="1" ht="11.25">
      <c r="A60" s="0" t="s">
        <v>16</v>
      </c>
      <c r="B60" s="0" t="s">
        <v>2552</v>
      </c>
      <c r="C60" s="0" t="s">
        <v>2553</v>
      </c>
      <c r="D60" s="0" t="s">
        <v>2568</v>
      </c>
      <c r="E60" s="0" t="s">
        <v>2569</v>
      </c>
      <c r="F60" s="0" t="s">
        <v>2456</v>
      </c>
      <c r="G60" s="0" t="s">
        <v>1706</v>
      </c>
    </row>
    <row customHeight="1" ht="11.25">
      <c r="A61" s="0" t="s">
        <v>16</v>
      </c>
      <c r="B61" s="0" t="s">
        <v>2552</v>
      </c>
      <c r="C61" s="0" t="s">
        <v>2553</v>
      </c>
      <c r="D61" s="0" t="s">
        <v>2570</v>
      </c>
      <c r="E61" s="0" t="s">
        <v>2571</v>
      </c>
      <c r="F61" s="0" t="s">
        <v>2456</v>
      </c>
      <c r="G61" s="0" t="s">
        <v>2572</v>
      </c>
    </row>
    <row customHeight="1" ht="11.25">
      <c r="A62" s="0" t="s">
        <v>16</v>
      </c>
      <c r="B62" s="0" t="s">
        <v>2552</v>
      </c>
      <c r="C62" s="0" t="s">
        <v>2553</v>
      </c>
      <c r="D62" s="0" t="s">
        <v>2573</v>
      </c>
      <c r="E62" s="0" t="s">
        <v>2574</v>
      </c>
      <c r="F62" s="0" t="s">
        <v>2456</v>
      </c>
      <c r="G62" s="0" t="s">
        <v>2575</v>
      </c>
    </row>
    <row customHeight="1" ht="11.25">
      <c r="A63" s="0" t="s">
        <v>16</v>
      </c>
      <c r="B63" s="0" t="s">
        <v>2552</v>
      </c>
      <c r="C63" s="0" t="s">
        <v>2553</v>
      </c>
      <c r="D63" s="0" t="s">
        <v>2576</v>
      </c>
      <c r="E63" s="0" t="s">
        <v>2577</v>
      </c>
      <c r="F63" s="0" t="s">
        <v>2456</v>
      </c>
      <c r="G63" s="0" t="s">
        <v>2578</v>
      </c>
    </row>
    <row customHeight="1" ht="11.25">
      <c r="A64" s="0" t="s">
        <v>16</v>
      </c>
      <c r="B64" s="0" t="s">
        <v>2579</v>
      </c>
      <c r="C64" s="0" t="s">
        <v>2580</v>
      </c>
      <c r="D64" s="0" t="s">
        <v>2581</v>
      </c>
      <c r="E64" s="0" t="s">
        <v>2582</v>
      </c>
      <c r="F64" s="0" t="s">
        <v>2456</v>
      </c>
      <c r="G64" s="0" t="s">
        <v>2583</v>
      </c>
    </row>
    <row customHeight="1" ht="11.25">
      <c r="A65" s="0" t="s">
        <v>16</v>
      </c>
      <c r="B65" s="0" t="s">
        <v>2579</v>
      </c>
      <c r="C65" s="0" t="s">
        <v>2580</v>
      </c>
      <c r="D65" s="0" t="s">
        <v>2584</v>
      </c>
      <c r="E65" s="0" t="s">
        <v>2585</v>
      </c>
      <c r="F65" s="0" t="s">
        <v>2456</v>
      </c>
      <c r="G65" s="0" t="s">
        <v>2586</v>
      </c>
    </row>
    <row customHeight="1" ht="11.25">
      <c r="A66" s="0" t="s">
        <v>16</v>
      </c>
      <c r="B66" s="0" t="s">
        <v>2579</v>
      </c>
      <c r="C66" s="0" t="s">
        <v>2580</v>
      </c>
      <c r="D66" s="0" t="s">
        <v>2587</v>
      </c>
      <c r="E66" s="0" t="s">
        <v>2588</v>
      </c>
      <c r="F66" s="0" t="s">
        <v>2456</v>
      </c>
      <c r="G66" s="0" t="s">
        <v>2589</v>
      </c>
    </row>
    <row customHeight="1" ht="11.25">
      <c r="A67" s="0" t="s">
        <v>16</v>
      </c>
      <c r="B67" s="0" t="s">
        <v>2579</v>
      </c>
      <c r="C67" s="0" t="s">
        <v>2580</v>
      </c>
      <c r="D67" s="0" t="s">
        <v>2590</v>
      </c>
      <c r="E67" s="0" t="s">
        <v>2591</v>
      </c>
      <c r="F67" s="0" t="s">
        <v>2456</v>
      </c>
      <c r="G67" s="0" t="s">
        <v>2023</v>
      </c>
    </row>
    <row customHeight="1" ht="11.25">
      <c r="A68" s="0" t="s">
        <v>16</v>
      </c>
      <c r="B68" s="0" t="s">
        <v>2579</v>
      </c>
      <c r="C68" s="0" t="s">
        <v>2580</v>
      </c>
      <c r="D68" s="0" t="s">
        <v>2592</v>
      </c>
      <c r="E68" s="0" t="s">
        <v>2593</v>
      </c>
      <c r="F68" s="0" t="s">
        <v>2456</v>
      </c>
      <c r="G68" s="0" t="s">
        <v>2594</v>
      </c>
    </row>
    <row customHeight="1" ht="11.25">
      <c r="A69" s="0" t="s">
        <v>16</v>
      </c>
      <c r="B69" s="0" t="s">
        <v>2579</v>
      </c>
      <c r="C69" s="0" t="s">
        <v>2580</v>
      </c>
      <c r="D69" s="0" t="s">
        <v>2595</v>
      </c>
      <c r="E69" s="0" t="s">
        <v>2596</v>
      </c>
      <c r="F69" s="0" t="s">
        <v>2456</v>
      </c>
      <c r="G69" s="0" t="s">
        <v>2226</v>
      </c>
    </row>
    <row customHeight="1" ht="11.25">
      <c r="A70" s="0" t="s">
        <v>16</v>
      </c>
      <c r="B70" s="0" t="s">
        <v>2579</v>
      </c>
      <c r="C70" s="0" t="s">
        <v>2580</v>
      </c>
      <c r="D70" s="0" t="s">
        <v>2597</v>
      </c>
      <c r="E70" s="0" t="s">
        <v>2598</v>
      </c>
      <c r="F70" s="0" t="s">
        <v>2456</v>
      </c>
      <c r="G70" s="0" t="s">
        <v>2599</v>
      </c>
    </row>
    <row customHeight="1" ht="11.25">
      <c r="A71" s="0" t="s">
        <v>16</v>
      </c>
      <c r="B71" s="0" t="s">
        <v>2579</v>
      </c>
      <c r="C71" s="0" t="s">
        <v>2580</v>
      </c>
      <c r="D71" s="0" t="s">
        <v>2579</v>
      </c>
      <c r="E71" s="0" t="s">
        <v>2580</v>
      </c>
      <c r="F71" s="0" t="s">
        <v>2463</v>
      </c>
      <c r="G71" s="0" t="s">
        <v>2600</v>
      </c>
    </row>
    <row customHeight="1" ht="11.25">
      <c r="A72" s="0" t="s">
        <v>16</v>
      </c>
      <c r="B72" s="0" t="s">
        <v>2579</v>
      </c>
      <c r="C72" s="0" t="s">
        <v>2580</v>
      </c>
      <c r="D72" s="0" t="s">
        <v>2601</v>
      </c>
      <c r="E72" s="0" t="s">
        <v>2602</v>
      </c>
      <c r="F72" s="0" t="s">
        <v>2456</v>
      </c>
      <c r="G72" s="0" t="s">
        <v>2603</v>
      </c>
    </row>
    <row customHeight="1" ht="11.25">
      <c r="A73" s="0" t="s">
        <v>16</v>
      </c>
      <c r="B73" s="0" t="s">
        <v>2579</v>
      </c>
      <c r="C73" s="0" t="s">
        <v>2580</v>
      </c>
      <c r="D73" s="0" t="s">
        <v>2604</v>
      </c>
      <c r="E73" s="0" t="s">
        <v>2605</v>
      </c>
      <c r="F73" s="0" t="s">
        <v>2456</v>
      </c>
      <c r="G73" s="0" t="s">
        <v>2606</v>
      </c>
    </row>
    <row customHeight="1" ht="11.25">
      <c r="A74" s="0" t="s">
        <v>16</v>
      </c>
      <c r="B74" s="0" t="s">
        <v>2607</v>
      </c>
      <c r="C74" s="0" t="s">
        <v>2608</v>
      </c>
      <c r="D74" s="0" t="s">
        <v>2609</v>
      </c>
      <c r="E74" s="0" t="s">
        <v>2610</v>
      </c>
      <c r="F74" s="0" t="s">
        <v>2456</v>
      </c>
      <c r="G74" s="0" t="s">
        <v>2611</v>
      </c>
    </row>
    <row customHeight="1" ht="11.25">
      <c r="A75" s="0" t="s">
        <v>16</v>
      </c>
      <c r="B75" s="0" t="s">
        <v>2607</v>
      </c>
      <c r="C75" s="0" t="s">
        <v>2608</v>
      </c>
      <c r="D75" s="0" t="s">
        <v>2612</v>
      </c>
      <c r="E75" s="0" t="s">
        <v>2613</v>
      </c>
      <c r="F75" s="0" t="s">
        <v>2456</v>
      </c>
      <c r="G75" s="0" t="s">
        <v>2614</v>
      </c>
    </row>
    <row customHeight="1" ht="11.25">
      <c r="A76" s="0" t="s">
        <v>16</v>
      </c>
      <c r="B76" s="0" t="s">
        <v>2607</v>
      </c>
      <c r="C76" s="0" t="s">
        <v>2608</v>
      </c>
      <c r="D76" s="0" t="s">
        <v>2615</v>
      </c>
      <c r="E76" s="0" t="s">
        <v>2616</v>
      </c>
      <c r="F76" s="0" t="s">
        <v>2456</v>
      </c>
      <c r="G76" s="0" t="s">
        <v>2617</v>
      </c>
    </row>
    <row customHeight="1" ht="11.25">
      <c r="A77" s="0" t="s">
        <v>16</v>
      </c>
      <c r="B77" s="0" t="s">
        <v>2607</v>
      </c>
      <c r="C77" s="0" t="s">
        <v>2608</v>
      </c>
      <c r="D77" s="0" t="s">
        <v>2618</v>
      </c>
      <c r="E77" s="0" t="s">
        <v>2619</v>
      </c>
      <c r="F77" s="0" t="s">
        <v>2456</v>
      </c>
      <c r="G77" s="0" t="s">
        <v>2620</v>
      </c>
    </row>
    <row customHeight="1" ht="11.25">
      <c r="A78" s="0" t="s">
        <v>16</v>
      </c>
      <c r="B78" s="0" t="s">
        <v>2607</v>
      </c>
      <c r="C78" s="0" t="s">
        <v>2608</v>
      </c>
      <c r="D78" s="0" t="s">
        <v>2607</v>
      </c>
      <c r="E78" s="0" t="s">
        <v>2608</v>
      </c>
      <c r="F78" s="0" t="s">
        <v>2463</v>
      </c>
      <c r="G78" s="0" t="s">
        <v>2621</v>
      </c>
    </row>
    <row customHeight="1" ht="11.25">
      <c r="A79" s="0" t="s">
        <v>16</v>
      </c>
      <c r="B79" s="0" t="s">
        <v>2607</v>
      </c>
      <c r="C79" s="0" t="s">
        <v>2608</v>
      </c>
      <c r="D79" s="0" t="s">
        <v>2622</v>
      </c>
      <c r="E79" s="0" t="s">
        <v>2623</v>
      </c>
      <c r="F79" s="0" t="s">
        <v>2456</v>
      </c>
      <c r="G79" s="0" t="s">
        <v>2624</v>
      </c>
    </row>
    <row customHeight="1" ht="11.25">
      <c r="A80" s="0" t="s">
        <v>16</v>
      </c>
      <c r="B80" s="0" t="s">
        <v>2607</v>
      </c>
      <c r="C80" s="0" t="s">
        <v>2608</v>
      </c>
      <c r="D80" s="0" t="s">
        <v>2625</v>
      </c>
      <c r="E80" s="0" t="s">
        <v>2626</v>
      </c>
      <c r="F80" s="0" t="s">
        <v>2456</v>
      </c>
      <c r="G80" s="0" t="s">
        <v>2627</v>
      </c>
    </row>
    <row customHeight="1" ht="11.25">
      <c r="A81" s="0" t="s">
        <v>16</v>
      </c>
      <c r="B81" s="0" t="s">
        <v>2607</v>
      </c>
      <c r="C81" s="0" t="s">
        <v>2608</v>
      </c>
      <c r="D81" s="0" t="s">
        <v>2628</v>
      </c>
      <c r="E81" s="0" t="s">
        <v>2629</v>
      </c>
      <c r="F81" s="0" t="s">
        <v>2456</v>
      </c>
      <c r="G81" s="0" t="s">
        <v>2630</v>
      </c>
    </row>
    <row customHeight="1" ht="11.25">
      <c r="A82" s="0" t="s">
        <v>16</v>
      </c>
      <c r="B82" s="0" t="s">
        <v>2631</v>
      </c>
      <c r="C82" s="0" t="s">
        <v>2632</v>
      </c>
      <c r="D82" s="0" t="s">
        <v>2633</v>
      </c>
      <c r="E82" s="0" t="s">
        <v>2634</v>
      </c>
      <c r="F82" s="0" t="s">
        <v>2456</v>
      </c>
      <c r="G82" s="0" t="s">
        <v>2635</v>
      </c>
    </row>
    <row customHeight="1" ht="11.25">
      <c r="A83" s="0" t="s">
        <v>16</v>
      </c>
      <c r="B83" s="0" t="s">
        <v>2631</v>
      </c>
      <c r="C83" s="0" t="s">
        <v>2632</v>
      </c>
      <c r="D83" s="0" t="s">
        <v>2636</v>
      </c>
      <c r="E83" s="0" t="s">
        <v>2637</v>
      </c>
      <c r="F83" s="0" t="s">
        <v>2456</v>
      </c>
      <c r="G83" s="0" t="s">
        <v>2638</v>
      </c>
    </row>
    <row customHeight="1" ht="11.25">
      <c r="A84" s="0" t="s">
        <v>16</v>
      </c>
      <c r="B84" s="0" t="s">
        <v>2631</v>
      </c>
      <c r="C84" s="0" t="s">
        <v>2632</v>
      </c>
      <c r="D84" s="0" t="s">
        <v>2639</v>
      </c>
      <c r="E84" s="0" t="s">
        <v>2640</v>
      </c>
      <c r="F84" s="0" t="s">
        <v>2456</v>
      </c>
      <c r="G84" s="0" t="s">
        <v>2641</v>
      </c>
    </row>
    <row customHeight="1" ht="11.25">
      <c r="A85" s="0" t="s">
        <v>16</v>
      </c>
      <c r="B85" s="0" t="s">
        <v>2631</v>
      </c>
      <c r="C85" s="0" t="s">
        <v>2632</v>
      </c>
      <c r="D85" s="0" t="s">
        <v>2642</v>
      </c>
      <c r="E85" s="0" t="s">
        <v>2643</v>
      </c>
      <c r="F85" s="0" t="s">
        <v>2456</v>
      </c>
      <c r="G85" s="0" t="s">
        <v>2644</v>
      </c>
    </row>
    <row customHeight="1" ht="11.25">
      <c r="A86" s="0" t="s">
        <v>16</v>
      </c>
      <c r="B86" s="0" t="s">
        <v>2631</v>
      </c>
      <c r="C86" s="0" t="s">
        <v>2632</v>
      </c>
      <c r="D86" s="0" t="s">
        <v>2645</v>
      </c>
      <c r="E86" s="0" t="s">
        <v>2646</v>
      </c>
      <c r="F86" s="0" t="s">
        <v>2456</v>
      </c>
      <c r="G86" s="0" t="s">
        <v>2647</v>
      </c>
    </row>
    <row customHeight="1" ht="11.25">
      <c r="A87" s="0" t="s">
        <v>16</v>
      </c>
      <c r="B87" s="0" t="s">
        <v>2631</v>
      </c>
      <c r="C87" s="0" t="s">
        <v>2632</v>
      </c>
      <c r="D87" s="0" t="s">
        <v>2631</v>
      </c>
      <c r="E87" s="0" t="s">
        <v>2632</v>
      </c>
      <c r="F87" s="0" t="s">
        <v>2463</v>
      </c>
      <c r="G87" s="0" t="s">
        <v>2648</v>
      </c>
    </row>
    <row customHeight="1" ht="11.25">
      <c r="A88" s="0" t="s">
        <v>16</v>
      </c>
      <c r="B88" s="0" t="s">
        <v>2631</v>
      </c>
      <c r="C88" s="0" t="s">
        <v>2632</v>
      </c>
      <c r="D88" s="0" t="s">
        <v>2649</v>
      </c>
      <c r="E88" s="0" t="s">
        <v>2650</v>
      </c>
      <c r="F88" s="0" t="s">
        <v>2456</v>
      </c>
      <c r="G88" s="0" t="s">
        <v>2651</v>
      </c>
    </row>
    <row customHeight="1" ht="11.25">
      <c r="A89" s="0" t="s">
        <v>16</v>
      </c>
      <c r="B89" s="0" t="s">
        <v>2631</v>
      </c>
      <c r="C89" s="0" t="s">
        <v>2632</v>
      </c>
      <c r="D89" s="0" t="s">
        <v>2652</v>
      </c>
      <c r="E89" s="0" t="s">
        <v>2653</v>
      </c>
      <c r="F89" s="0" t="s">
        <v>2456</v>
      </c>
      <c r="G89" s="0" t="s">
        <v>2654</v>
      </c>
    </row>
    <row customHeight="1" ht="11.25">
      <c r="A90" s="0" t="s">
        <v>16</v>
      </c>
      <c r="B90" s="0" t="s">
        <v>2655</v>
      </c>
      <c r="C90" s="0" t="s">
        <v>2656</v>
      </c>
      <c r="D90" s="0" t="s">
        <v>2657</v>
      </c>
      <c r="E90" s="0" t="s">
        <v>2658</v>
      </c>
      <c r="F90" s="0" t="s">
        <v>2456</v>
      </c>
      <c r="G90" s="0" t="s">
        <v>2659</v>
      </c>
    </row>
    <row customHeight="1" ht="11.25">
      <c r="A91" s="0" t="s">
        <v>16</v>
      </c>
      <c r="B91" s="0" t="s">
        <v>2655</v>
      </c>
      <c r="C91" s="0" t="s">
        <v>2656</v>
      </c>
      <c r="D91" s="0" t="s">
        <v>2660</v>
      </c>
      <c r="E91" s="0" t="s">
        <v>2661</v>
      </c>
      <c r="F91" s="0" t="s">
        <v>2456</v>
      </c>
      <c r="G91" s="0" t="s">
        <v>2662</v>
      </c>
    </row>
    <row customHeight="1" ht="11.25">
      <c r="A92" s="0" t="s">
        <v>16</v>
      </c>
      <c r="B92" s="0" t="s">
        <v>2655</v>
      </c>
      <c r="C92" s="0" t="s">
        <v>2656</v>
      </c>
      <c r="D92" s="0" t="s">
        <v>2663</v>
      </c>
      <c r="E92" s="0" t="s">
        <v>2664</v>
      </c>
      <c r="F92" s="0" t="s">
        <v>2456</v>
      </c>
      <c r="G92" s="0" t="s">
        <v>2665</v>
      </c>
    </row>
    <row customHeight="1" ht="11.25">
      <c r="A93" s="0" t="s">
        <v>16</v>
      </c>
      <c r="B93" s="0" t="s">
        <v>2655</v>
      </c>
      <c r="C93" s="0" t="s">
        <v>2656</v>
      </c>
      <c r="D93" s="0" t="s">
        <v>2666</v>
      </c>
      <c r="E93" s="0" t="s">
        <v>2667</v>
      </c>
      <c r="F93" s="0" t="s">
        <v>2456</v>
      </c>
      <c r="G93" s="0" t="s">
        <v>2668</v>
      </c>
    </row>
    <row customHeight="1" ht="11.25">
      <c r="A94" s="0" t="s">
        <v>16</v>
      </c>
      <c r="B94" s="0" t="s">
        <v>2655</v>
      </c>
      <c r="C94" s="0" t="s">
        <v>2656</v>
      </c>
      <c r="D94" s="0" t="s">
        <v>2669</v>
      </c>
      <c r="E94" s="0" t="s">
        <v>2670</v>
      </c>
      <c r="F94" s="0" t="s">
        <v>2456</v>
      </c>
      <c r="G94" s="0" t="s">
        <v>2671</v>
      </c>
    </row>
    <row customHeight="1" ht="11.25">
      <c r="A95" s="0" t="s">
        <v>16</v>
      </c>
      <c r="B95" s="0" t="s">
        <v>2655</v>
      </c>
      <c r="C95" s="0" t="s">
        <v>2656</v>
      </c>
      <c r="D95" s="0" t="s">
        <v>2672</v>
      </c>
      <c r="E95" s="0" t="s">
        <v>2673</v>
      </c>
      <c r="F95" s="0" t="s">
        <v>2456</v>
      </c>
      <c r="G95" s="0" t="s">
        <v>2674</v>
      </c>
    </row>
    <row customHeight="1" ht="11.25">
      <c r="A96" s="0" t="s">
        <v>16</v>
      </c>
      <c r="B96" s="0" t="s">
        <v>2655</v>
      </c>
      <c r="C96" s="0" t="s">
        <v>2656</v>
      </c>
      <c r="D96" s="0" t="s">
        <v>2675</v>
      </c>
      <c r="E96" s="0" t="s">
        <v>2676</v>
      </c>
      <c r="F96" s="0" t="s">
        <v>2456</v>
      </c>
      <c r="G96" s="0" t="s">
        <v>2677</v>
      </c>
    </row>
    <row customHeight="1" ht="11.25">
      <c r="A97" s="0" t="s">
        <v>16</v>
      </c>
      <c r="B97" s="0" t="s">
        <v>2655</v>
      </c>
      <c r="C97" s="0" t="s">
        <v>2656</v>
      </c>
      <c r="D97" s="0" t="s">
        <v>2678</v>
      </c>
      <c r="E97" s="0" t="s">
        <v>2679</v>
      </c>
      <c r="F97" s="0" t="s">
        <v>2456</v>
      </c>
      <c r="G97" s="0" t="s">
        <v>2680</v>
      </c>
    </row>
    <row customHeight="1" ht="11.25">
      <c r="A98" s="0" t="s">
        <v>16</v>
      </c>
      <c r="B98" s="0" t="s">
        <v>2655</v>
      </c>
      <c r="C98" s="0" t="s">
        <v>2656</v>
      </c>
      <c r="D98" s="0" t="s">
        <v>2681</v>
      </c>
      <c r="E98" s="0" t="s">
        <v>2682</v>
      </c>
      <c r="F98" s="0" t="s">
        <v>2456</v>
      </c>
      <c r="G98" s="0" t="s">
        <v>2683</v>
      </c>
    </row>
    <row customHeight="1" ht="11.25">
      <c r="A99" s="0" t="s">
        <v>16</v>
      </c>
      <c r="B99" s="0" t="s">
        <v>2655</v>
      </c>
      <c r="C99" s="0" t="s">
        <v>2656</v>
      </c>
      <c r="D99" s="0" t="s">
        <v>2684</v>
      </c>
      <c r="E99" s="0" t="s">
        <v>2685</v>
      </c>
      <c r="F99" s="0" t="s">
        <v>2456</v>
      </c>
      <c r="G99" s="0" t="s">
        <v>2686</v>
      </c>
    </row>
    <row customHeight="1" ht="11.25">
      <c r="A100" s="0" t="s">
        <v>16</v>
      </c>
      <c r="B100" s="0" t="s">
        <v>2655</v>
      </c>
      <c r="C100" s="0" t="s">
        <v>2656</v>
      </c>
      <c r="D100" s="0" t="s">
        <v>2687</v>
      </c>
      <c r="E100" s="0" t="s">
        <v>2688</v>
      </c>
      <c r="F100" s="0" t="s">
        <v>2456</v>
      </c>
      <c r="G100" s="0" t="s">
        <v>2689</v>
      </c>
    </row>
    <row customHeight="1" ht="11.25">
      <c r="A101" s="0" t="s">
        <v>16</v>
      </c>
      <c r="B101" s="0" t="s">
        <v>2655</v>
      </c>
      <c r="C101" s="0" t="s">
        <v>2656</v>
      </c>
      <c r="D101" s="0" t="s">
        <v>2655</v>
      </c>
      <c r="E101" s="0" t="s">
        <v>2656</v>
      </c>
      <c r="F101" s="0" t="s">
        <v>2463</v>
      </c>
      <c r="G101" s="0" t="s">
        <v>2690</v>
      </c>
    </row>
    <row customHeight="1" ht="11.25">
      <c r="A102" s="0" t="s">
        <v>16</v>
      </c>
      <c r="B102" s="0" t="s">
        <v>2655</v>
      </c>
      <c r="C102" s="0" t="s">
        <v>2656</v>
      </c>
      <c r="D102" s="0" t="s">
        <v>2691</v>
      </c>
      <c r="E102" s="0" t="s">
        <v>2692</v>
      </c>
      <c r="F102" s="0" t="s">
        <v>2456</v>
      </c>
      <c r="G102" s="0" t="s">
        <v>2693</v>
      </c>
    </row>
    <row customHeight="1" ht="11.25">
      <c r="A103" s="0" t="s">
        <v>16</v>
      </c>
      <c r="B103" s="0" t="s">
        <v>2655</v>
      </c>
      <c r="C103" s="0" t="s">
        <v>2656</v>
      </c>
      <c r="D103" s="0" t="s">
        <v>2694</v>
      </c>
      <c r="E103" s="0" t="s">
        <v>2695</v>
      </c>
      <c r="F103" s="0" t="s">
        <v>2456</v>
      </c>
      <c r="G103" s="0" t="s">
        <v>2696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20F22-0A13-72B8-6E91-0.DDE947B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2727</v>
      </c>
      <c r="B1" s="837" t="s">
        <v>2728</v>
      </c>
      <c r="C1" s="837" t="s">
        <v>1167</v>
      </c>
    </row>
    <row customHeight="1" ht="11.25">
      <c r="A2" s="837">
        <v>4189678</v>
      </c>
      <c r="B2" s="837" t="s">
        <v>2729</v>
      </c>
      <c r="C2" s="837" t="s">
        <v>2730</v>
      </c>
    </row>
    <row customHeight="1" ht="11.25">
      <c r="A3" s="837">
        <v>4190415</v>
      </c>
      <c r="B3" s="837" t="s">
        <v>2731</v>
      </c>
      <c r="C3" s="837" t="s">
        <v>2730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380F6-7FBE-92D4-88DB-0.EE43B92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2732</v>
      </c>
      <c r="B1" s="165" t="s">
        <v>2733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878E1-4227-232F-9F98-0.5CB7A85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2734</v>
      </c>
      <c r="B1" s="0" t="b">
        <v>1</v>
      </c>
    </row>
    <row customHeight="1" ht="11.25">
      <c r="A2" s="0" t="s">
        <v>2735</v>
      </c>
      <c r="B2" s="0" t="b">
        <v>0</v>
      </c>
    </row>
    <row customHeight="1" ht="11.25">
      <c r="A3" s="0" t="s">
        <v>2736</v>
      </c>
      <c r="B3" s="0" t="b">
        <v>0</v>
      </c>
    </row>
    <row customHeight="1" ht="11.25">
      <c r="A4" s="0" t="s">
        <v>2737</v>
      </c>
      <c r="B4" s="0" t="b">
        <v>1</v>
      </c>
    </row>
    <row customHeight="1" ht="11.25">
      <c r="A5" s="0" t="s">
        <v>2738</v>
      </c>
      <c r="B5" s="0" t="b">
        <v>0</v>
      </c>
    </row>
    <row customHeight="1" ht="11.25">
      <c r="A6" s="0" t="s">
        <v>2739</v>
      </c>
      <c r="B6" s="0" t="b">
        <v>0</v>
      </c>
    </row>
    <row customHeight="1" ht="11.25">
      <c r="A7" s="0" t="s">
        <v>2740</v>
      </c>
      <c r="B7" s="0" t="b">
        <v>0</v>
      </c>
    </row>
    <row customHeight="1" ht="11.25">
      <c r="A8" s="0" t="s">
        <v>2741</v>
      </c>
      <c r="B8" s="0" t="b">
        <v>0</v>
      </c>
    </row>
    <row customHeight="1" ht="11.25">
      <c r="A9" s="0" t="s">
        <v>2742</v>
      </c>
      <c r="B9" s="0" t="b">
        <v>0</v>
      </c>
    </row>
    <row customHeight="1" ht="11.25">
      <c r="A10" s="0" t="s">
        <v>2743</v>
      </c>
      <c r="B10" s="0" t="b">
        <v>0</v>
      </c>
    </row>
    <row customHeight="1" ht="11.25">
      <c r="A11" s="0" t="s">
        <v>2744</v>
      </c>
      <c r="B11" s="0" t="b">
        <v>0</v>
      </c>
    </row>
    <row customHeight="1" ht="11.25">
      <c r="A12" s="0" t="s">
        <v>2745</v>
      </c>
      <c r="B12" s="0" t="b">
        <v>0</v>
      </c>
    </row>
    <row customHeight="1" ht="11.25">
      <c r="A13" s="0" t="s">
        <v>2746</v>
      </c>
      <c r="B13" s="0" t="b">
        <v>1</v>
      </c>
    </row>
    <row customHeight="1" ht="11.25">
      <c r="A14" s="0" t="s">
        <v>2747</v>
      </c>
      <c r="B14" s="0" t="b">
        <v>0</v>
      </c>
    </row>
    <row customHeight="1" ht="11.25">
      <c r="A15" s="0" t="s">
        <v>2748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B19CB-00BB-75D6-99C1-0.A41267E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FEE55-194B-FEE3-6F69-0.9D4625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2749</v>
      </c>
      <c r="B1" s="69" t="s">
        <v>2750</v>
      </c>
    </row>
    <row customHeight="1" ht="11.25">
      <c r="A2" s="66" t="s">
        <v>2751</v>
      </c>
      <c r="B2" s="66" t="s">
        <v>2752</v>
      </c>
    </row>
    <row customHeight="1" ht="11.25">
      <c r="A3" s="66" t="s">
        <v>2753</v>
      </c>
      <c r="B3" s="66" t="s">
        <v>2754</v>
      </c>
    </row>
    <row customHeight="1" ht="11.25">
      <c r="A4" s="66" t="s">
        <v>2755</v>
      </c>
      <c r="B4" s="66" t="s">
        <v>2756</v>
      </c>
    </row>
    <row customHeight="1" ht="11.25">
      <c r="A5" s="66" t="s">
        <v>2757</v>
      </c>
      <c r="B5" s="66" t="s">
        <v>2758</v>
      </c>
    </row>
    <row customHeight="1" ht="11.25">
      <c r="A6" s="66" t="s">
        <v>2759</v>
      </c>
      <c r="B6" s="66" t="s">
        <v>2760</v>
      </c>
    </row>
    <row customHeight="1" ht="11.25">
      <c r="A7" s="66" t="s">
        <v>2761</v>
      </c>
      <c r="B7" s="66" t="s">
        <v>2762</v>
      </c>
    </row>
    <row customHeight="1" ht="11.25">
      <c r="A8" s="66" t="s">
        <v>2763</v>
      </c>
      <c r="B8" s="66" t="s">
        <v>2764</v>
      </c>
    </row>
    <row customHeight="1" ht="11.25">
      <c r="A9" s="66" t="s">
        <v>2765</v>
      </c>
      <c r="B9" s="66" t="s">
        <v>2766</v>
      </c>
    </row>
    <row customHeight="1" ht="11.25">
      <c r="A10" s="66" t="s">
        <v>2767</v>
      </c>
      <c r="B10" s="66" t="s">
        <v>2768</v>
      </c>
    </row>
    <row customHeight="1" ht="11.25">
      <c r="A11" s="66" t="s">
        <v>2769</v>
      </c>
      <c r="B11" s="66" t="s">
        <v>2770</v>
      </c>
    </row>
    <row customHeight="1" ht="11.25">
      <c r="A12" s="66" t="s">
        <v>2771</v>
      </c>
      <c r="B12" s="66" t="s">
        <v>2772</v>
      </c>
    </row>
    <row customHeight="1" ht="11.25">
      <c r="A13" s="66" t="s">
        <v>2773</v>
      </c>
      <c r="B13" s="66" t="s">
        <v>2774</v>
      </c>
    </row>
    <row customHeight="1" ht="11.25">
      <c r="A14" s="66" t="s">
        <v>2775</v>
      </c>
      <c r="B14" s="66" t="s">
        <v>2776</v>
      </c>
    </row>
    <row customHeight="1" ht="11.25">
      <c r="A15" s="66" t="s">
        <v>2777</v>
      </c>
      <c r="B15" s="66" t="s">
        <v>2778</v>
      </c>
    </row>
    <row customHeight="1" ht="11.25">
      <c r="A16" s="66" t="s">
        <v>2779</v>
      </c>
      <c r="B16" s="66" t="s">
        <v>2780</v>
      </c>
    </row>
    <row customHeight="1" ht="11.25">
      <c r="A17" s="66" t="s">
        <v>2781</v>
      </c>
      <c r="B17" s="66" t="s">
        <v>2782</v>
      </c>
    </row>
    <row customHeight="1" ht="11.25">
      <c r="A18" s="66" t="s">
        <v>2783</v>
      </c>
      <c r="B18" s="66" t="s">
        <v>2784</v>
      </c>
    </row>
    <row customHeight="1" ht="11.25">
      <c r="A19" s="66" t="s">
        <v>2785</v>
      </c>
      <c r="B19" s="66" t="s">
        <v>2786</v>
      </c>
    </row>
    <row customHeight="1" ht="11.25">
      <c r="A20" s="66" t="s">
        <v>2787</v>
      </c>
      <c r="B20" s="66" t="s">
        <v>2788</v>
      </c>
    </row>
    <row customHeight="1" ht="11.25">
      <c r="A21" s="66" t="s">
        <v>2789</v>
      </c>
      <c r="B21" s="66" t="s">
        <v>2790</v>
      </c>
    </row>
    <row customHeight="1" ht="11.25">
      <c r="A22" s="66" t="s">
        <v>2791</v>
      </c>
      <c r="B22" s="66" t="s">
        <v>2792</v>
      </c>
    </row>
    <row customHeight="1" ht="11.25">
      <c r="A23" s="66" t="s">
        <v>2793</v>
      </c>
      <c r="B23" s="66" t="s">
        <v>2794</v>
      </c>
    </row>
    <row customHeight="1" ht="11.25">
      <c r="A24" s="66" t="s">
        <v>2795</v>
      </c>
      <c r="B24" s="66" t="s">
        <v>2796</v>
      </c>
    </row>
    <row customHeight="1" ht="11.25">
      <c r="A25" s="66" t="s">
        <v>2797</v>
      </c>
      <c r="B25" s="66" t="s">
        <v>2798</v>
      </c>
    </row>
    <row customHeight="1" ht="11.25">
      <c r="A26" s="66" t="s">
        <v>2799</v>
      </c>
      <c r="B26" s="66" t="s">
        <v>2800</v>
      </c>
    </row>
    <row customHeight="1" ht="11.25">
      <c r="A27" s="66" t="s">
        <v>2801</v>
      </c>
      <c r="B27" s="66" t="s">
        <v>2802</v>
      </c>
    </row>
    <row customHeight="1" ht="11.25">
      <c r="A28" s="66" t="s">
        <v>2803</v>
      </c>
      <c r="B28" s="66" t="s">
        <v>2804</v>
      </c>
    </row>
    <row customHeight="1" ht="11.25">
      <c r="A29" s="66" t="s">
        <v>2805</v>
      </c>
      <c r="B29" s="66" t="s">
        <v>2806</v>
      </c>
    </row>
    <row customHeight="1" ht="11.25">
      <c r="A30" s="66" t="s">
        <v>2807</v>
      </c>
      <c r="B30" s="66" t="s">
        <v>2808</v>
      </c>
    </row>
    <row customHeight="1" ht="11.25">
      <c r="A31" s="66" t="s">
        <v>2809</v>
      </c>
      <c r="B31" s="66" t="s">
        <v>2810</v>
      </c>
    </row>
    <row customHeight="1" ht="11.25">
      <c r="A32" s="66" t="s">
        <v>2811</v>
      </c>
      <c r="B32" s="66" t="s">
        <v>2812</v>
      </c>
    </row>
    <row customHeight="1" ht="11.25">
      <c r="A33" s="66" t="s">
        <v>2813</v>
      </c>
      <c r="B33" s="66" t="s">
        <v>2814</v>
      </c>
    </row>
    <row customHeight="1" ht="11.25">
      <c r="A34" s="66" t="s">
        <v>2815</v>
      </c>
      <c r="B34" s="66" t="s">
        <v>2816</v>
      </c>
    </row>
    <row customHeight="1" ht="11.25">
      <c r="A35" s="66" t="s">
        <v>2817</v>
      </c>
      <c r="B35" s="66" t="s">
        <v>2818</v>
      </c>
    </row>
    <row customHeight="1" ht="11.25">
      <c r="A36" s="66" t="s">
        <v>2819</v>
      </c>
      <c r="B36" s="66" t="s">
        <v>2820</v>
      </c>
    </row>
    <row customHeight="1" ht="11.25">
      <c r="A37" s="66" t="s">
        <v>2821</v>
      </c>
      <c r="B37" s="66" t="s">
        <v>2822</v>
      </c>
    </row>
    <row customHeight="1" ht="11.25">
      <c r="A38" s="66" t="s">
        <v>2823</v>
      </c>
      <c r="B38" s="66" t="s">
        <v>2824</v>
      </c>
    </row>
    <row customHeight="1" ht="11.25">
      <c r="A39" s="66" t="s">
        <v>2825</v>
      </c>
      <c r="B39" s="66" t="s">
        <v>2826</v>
      </c>
    </row>
    <row customHeight="1" ht="11.25">
      <c r="A40" s="66" t="s">
        <v>2827</v>
      </c>
      <c r="B40" s="66" t="s">
        <v>2828</v>
      </c>
    </row>
    <row customHeight="1" ht="11.25">
      <c r="A41" s="66" t="s">
        <v>2829</v>
      </c>
      <c r="B41" s="66" t="s">
        <v>2830</v>
      </c>
    </row>
    <row customHeight="1" ht="11.25">
      <c r="A42" s="66" t="s">
        <v>2831</v>
      </c>
      <c r="B42" s="66" t="s">
        <v>2832</v>
      </c>
    </row>
    <row customHeight="1" ht="11.25">
      <c r="A43" s="66" t="s">
        <v>2833</v>
      </c>
      <c r="B43" s="66" t="s">
        <v>2834</v>
      </c>
    </row>
    <row customHeight="1" ht="11.25">
      <c r="A44" s="66" t="s">
        <v>2835</v>
      </c>
      <c r="B44" s="66" t="s">
        <v>2836</v>
      </c>
    </row>
    <row customHeight="1" ht="11.25">
      <c r="A45" s="66" t="s">
        <v>2837</v>
      </c>
      <c r="B45" s="66" t="s">
        <v>2838</v>
      </c>
    </row>
    <row customHeight="1" ht="11.25">
      <c r="A46" s="66" t="s">
        <v>2839</v>
      </c>
      <c r="B46" s="66" t="s">
        <v>2840</v>
      </c>
    </row>
    <row customHeight="1" ht="11.25">
      <c r="A47" s="66" t="s">
        <v>2841</v>
      </c>
      <c r="B47" s="66" t="s">
        <v>2842</v>
      </c>
    </row>
    <row customHeight="1" ht="11.25">
      <c r="A48" s="66" t="s">
        <v>2843</v>
      </c>
      <c r="B48" s="66" t="s">
        <v>2844</v>
      </c>
    </row>
    <row customHeight="1" ht="11.25">
      <c r="A49" s="66" t="s">
        <v>2845</v>
      </c>
      <c r="B49" s="66" t="s">
        <v>2846</v>
      </c>
    </row>
    <row customHeight="1" ht="11.25">
      <c r="A50" s="66" t="s">
        <v>2847</v>
      </c>
      <c r="B50" s="66" t="s">
        <v>2848</v>
      </c>
    </row>
    <row customHeight="1" ht="11.25">
      <c r="A51" s="66" t="s">
        <v>2849</v>
      </c>
      <c r="B51" s="66" t="s">
        <v>2850</v>
      </c>
    </row>
    <row customHeight="1" ht="11.25">
      <c r="A52" s="66" t="s">
        <v>2851</v>
      </c>
      <c r="B52" s="66" t="s">
        <v>2852</v>
      </c>
    </row>
    <row customHeight="1" ht="11.25">
      <c r="A53" s="66" t="s">
        <v>2853</v>
      </c>
      <c r="B53" s="66" t="s">
        <v>2854</v>
      </c>
    </row>
    <row customHeight="1" ht="11.25">
      <c r="A54" s="66" t="s">
        <v>2855</v>
      </c>
      <c r="B54" s="66" t="s">
        <v>2856</v>
      </c>
    </row>
    <row customHeight="1" ht="11.25">
      <c r="A55" s="66" t="s">
        <v>2857</v>
      </c>
      <c r="B55" s="66" t="s">
        <v>2858</v>
      </c>
    </row>
    <row customHeight="1" ht="11.25">
      <c r="A56" s="66" t="s">
        <v>2859</v>
      </c>
      <c r="B56" s="66" t="s">
        <v>2860</v>
      </c>
    </row>
    <row customHeight="1" ht="11.25">
      <c r="A57" s="66" t="s">
        <v>2861</v>
      </c>
      <c r="B57" s="66" t="s">
        <v>2862</v>
      </c>
    </row>
    <row customHeight="1" ht="11.25">
      <c r="A58" s="66" t="s">
        <v>2863</v>
      </c>
      <c r="B58" s="66" t="s">
        <v>2864</v>
      </c>
    </row>
    <row customHeight="1" ht="11.25">
      <c r="A59" s="66" t="s">
        <v>2865</v>
      </c>
      <c r="B59" s="66" t="s">
        <v>2866</v>
      </c>
    </row>
    <row customHeight="1" ht="11.25">
      <c r="A60" s="66" t="s">
        <v>2867</v>
      </c>
      <c r="B60" s="66" t="s">
        <v>2868</v>
      </c>
    </row>
    <row customHeight="1" ht="11.25">
      <c r="A61" s="66"/>
      <c r="B61" s="66" t="s">
        <v>2869</v>
      </c>
    </row>
    <row customHeight="1" ht="11.25">
      <c r="A62" s="66"/>
      <c r="B62" s="66" t="s">
        <v>2870</v>
      </c>
    </row>
    <row customHeight="1" ht="11.25">
      <c r="A63" s="66"/>
      <c r="B63" s="66" t="s">
        <v>2871</v>
      </c>
    </row>
    <row customHeight="1" ht="11.25">
      <c r="A64" s="66"/>
      <c r="B64" s="66" t="s">
        <v>2872</v>
      </c>
    </row>
    <row customHeight="1" ht="11.25">
      <c r="A65" s="66"/>
      <c r="B65" s="66" t="s">
        <v>2873</v>
      </c>
    </row>
    <row customHeight="1" ht="11.25">
      <c r="A66" s="66"/>
      <c r="B66" s="66" t="s">
        <v>2874</v>
      </c>
    </row>
    <row customHeight="1" ht="11.25">
      <c r="A67" s="66"/>
      <c r="B67" s="66" t="s">
        <v>2875</v>
      </c>
    </row>
    <row customHeight="1" ht="11.25">
      <c r="A68" s="66"/>
      <c r="B68" s="66" t="s">
        <v>2876</v>
      </c>
    </row>
    <row customHeight="1" ht="11.25">
      <c r="A69" s="66"/>
      <c r="B69" s="66" t="s">
        <v>2877</v>
      </c>
    </row>
    <row customHeight="1" ht="11.25">
      <c r="A70" s="66"/>
      <c r="B70" s="66" t="s">
        <v>2878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1AE17-8066-1DBB-C40F-0.BD91F7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2879</v>
      </c>
    </row>
    <row customHeight="1" ht="90">
      <c r="B2" s="96" t="s">
        <v>2880</v>
      </c>
    </row>
    <row customHeight="1" ht="67.5">
      <c r="B3" s="96" t="s">
        <v>2881</v>
      </c>
    </row>
    <row customHeight="1" ht="33.75">
      <c r="B4" s="96" t="s">
        <v>2882</v>
      </c>
    </row>
    <row customHeight="1" ht="11.25">
      <c r="B5" s="96" t="s">
        <v>2883</v>
      </c>
    </row>
    <row customHeight="1" ht="22.5">
      <c r="B6" s="96" t="s">
        <v>2884</v>
      </c>
    </row>
    <row customHeight="1" ht="22.5">
      <c r="B7" s="96" t="s">
        <v>2885</v>
      </c>
    </row>
    <row customHeight="1" ht="22.5">
      <c r="B8" s="96" t="s">
        <v>2886</v>
      </c>
    </row>
    <row customHeight="1" ht="22.5">
      <c r="B9" s="96" t="s">
        <v>2887</v>
      </c>
    </row>
    <row customHeight="1" ht="56.25">
      <c r="B10" s="96" t="s">
        <v>2888</v>
      </c>
    </row>
    <row customHeight="1" ht="12.75">
      <c r="B11" s="161" t="s">
        <v>2889</v>
      </c>
    </row>
    <row customHeight="1" ht="11.25">
      <c r="B12" s="95" t="s">
        <v>2890</v>
      </c>
    </row>
    <row customHeight="1" ht="22.5">
      <c r="B13" s="96" t="s">
        <v>2891</v>
      </c>
    </row>
    <row customHeight="1" ht="67.5">
      <c r="B14" s="96" t="s">
        <v>2892</v>
      </c>
    </row>
    <row customHeight="1" ht="22.5">
      <c r="B15" s="96" t="s">
        <v>2893</v>
      </c>
    </row>
    <row customHeight="1" ht="11.25">
      <c r="B16" s="95" t="s">
        <v>2894</v>
      </c>
      <c r="D16" s="102"/>
    </row>
    <row customHeight="1" ht="33.75">
      <c r="B17" s="96" t="s">
        <v>2895</v>
      </c>
    </row>
    <row customHeight="1" ht="33.75">
      <c r="B18" s="96" t="s">
        <v>2896</v>
      </c>
    </row>
    <row customHeight="1" ht="11.25">
      <c r="B19" s="96" t="s">
        <v>2897</v>
      </c>
    </row>
    <row customHeight="1" ht="33.75">
      <c r="B20" s="96" t="s">
        <v>2898</v>
      </c>
    </row>
    <row customHeight="1" ht="11.25">
      <c r="B21" s="95" t="s">
        <v>2899</v>
      </c>
    </row>
    <row customHeight="1" ht="11.25">
      <c r="B22" s="96" t="s">
        <v>2900</v>
      </c>
    </row>
    <row r="24" customHeight="1" ht="22.5">
      <c r="B24" s="163" t="s">
        <v>2901</v>
      </c>
    </row>
    <row r="26" customHeight="1" ht="11.25">
      <c r="B26" s="95" t="s">
        <v>2902</v>
      </c>
    </row>
    <row customHeight="1" ht="22.5">
      <c r="B27" s="162" t="s">
        <v>395</v>
      </c>
    </row>
    <row customHeight="1" ht="56.25">
      <c r="B28" s="162" t="s">
        <v>2903</v>
      </c>
    </row>
    <row customHeight="1" ht="11.25">
      <c r="B29" s="212" t="s">
        <v>2904</v>
      </c>
    </row>
    <row customHeight="1" ht="22.5">
      <c r="B30" s="162" t="s">
        <v>2905</v>
      </c>
    </row>
    <row r="32" customHeight="1" ht="11.25">
      <c r="A32" s="190"/>
      <c r="B32" s="191" t="s">
        <v>2906</v>
      </c>
    </row>
    <row customHeight="1" ht="14.25">
      <c r="A33" s="192">
        <v>1</v>
      </c>
      <c r="B33" s="193" t="s">
        <v>2907</v>
      </c>
    </row>
    <row customHeight="1" ht="14.25">
      <c r="A34" s="192">
        <v>2</v>
      </c>
      <c r="B34" s="193" t="s">
        <v>2908</v>
      </c>
    </row>
    <row customHeight="1" ht="11.25">
      <c r="B35" s="191" t="s">
        <v>2909</v>
      </c>
    </row>
    <row customHeight="1" ht="11.25">
      <c r="B36" s="193" t="s">
        <v>2910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C6816-113E-4A31-A472-0.8E983E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97</v>
      </c>
      <c r="E2" s="2237"/>
      <c r="F2" s="1627"/>
      <c r="G2" s="1622" t="s">
        <v>97</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АО "Водоканал"</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299</v>
      </c>
      <c r="E10" s="2221"/>
      <c r="F10" s="2221"/>
      <c r="G10" s="2221"/>
      <c r="H10" s="2221"/>
      <c r="I10" s="2221"/>
      <c r="J10" s="2225" t="s">
        <v>300</v>
      </c>
      <c r="V10" s="1609">
        <v>14</v>
      </c>
    </row>
    <row customHeight="1" ht="27.299999999999997">
      <c r="C11" s="1518"/>
      <c r="D11" s="2129" t="s">
        <v>86</v>
      </c>
      <c r="E11" s="2225" t="s">
        <v>103</v>
      </c>
      <c r="F11" s="2194" t="s">
        <v>86</v>
      </c>
      <c r="G11" s="2195"/>
      <c r="H11" s="2177" t="s">
        <v>384</v>
      </c>
      <c r="I11" s="2177" t="s">
        <v>385</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97</v>
      </c>
      <c r="E14" s="2237"/>
      <c r="F14" s="1619"/>
      <c r="G14" s="1618" t="s">
        <v>97</v>
      </c>
      <c r="H14" s="1625"/>
      <c r="I14" s="1623"/>
      <c r="J14" s="2171" t="s">
        <v>386</v>
      </c>
      <c r="K14" s="1609"/>
      <c r="R14" s="502" t="s">
        <v>380</v>
      </c>
      <c r="S14" s="502" t="s">
        <v>380</v>
      </c>
      <c r="V14" s="1609">
        <v>14</v>
      </c>
    </row>
    <row customHeight="1" ht="14.699999999999998">
      <c r="A15" s="1609"/>
      <c r="C15" s="1518"/>
      <c r="D15" s="2236"/>
      <c r="E15" s="2238"/>
      <c r="F15" s="407"/>
      <c r="G15" s="871"/>
      <c r="H15" s="871" t="s">
        <v>382</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