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Т-подкл'!$114:$115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Т-подкл'!$116:$117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Т-подкл'!$T$113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Т-подкл'!$48:$110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Т-подкл'!$46:$112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Т-подкл'!$47:$111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<sst xmlns="http://schemas.openxmlformats.org/spreadsheetml/2006/main" count="11471" uniqueCount="2921">
  <si>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</si>
  <si>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</si>
  <si>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</si>
  <si>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</si>
  <si>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</si>
  <si>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</si>
  <si>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</si>
  <si>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</si>
  <si>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</si>
  <si>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</si>
  <si>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</si>
  <si>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</si>
  <si>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</si>
  <si>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</si>
  <si>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</si>
  <si>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</si>
  <si>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</si>
  <si>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</si>
  <si>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</si>
  <si>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</si>
  <si>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</si>
  <si>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</si>
  <si>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</si>
  <si>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</si>
  <si>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</si>
  <si>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</si>
  <si>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</si>
  <si>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</si>
  <si>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</si>
  <si>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</si>
  <si>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</si>
  <si>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</si>
  <si>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</si>
  <si>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</si>
  <si>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</si>
  <si>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</si>
  <si>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</si>
  <si>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</si>
  <si>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</si>
  <si>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</si>
  <si>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</si>
  <si>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</si>
  <si>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</si>
  <si>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</si>
  <si>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</si>
  <si>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</si>
  <si>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</si>
  <si>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</si>
  <si>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</si>
  <si>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</si>
  <si>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</si>
  <si>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</si>
  <si>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</si>
  <si>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</si>
  <si>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</si>
  <si>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</si>
  <si>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</si>
  <si>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</si>
  <si>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</si>
  <si>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</si>
  <si>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</si>
  <si>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</si>
  <si>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</si>
  <si>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</si>
  <si>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</si>
  <si>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</si>
  <si>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</si>
  <si>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</si>
  <si>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</si>
  <si>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</si>
  <si>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</si>
  <si>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</si>
  <si>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</si>
  <si>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</si>
  <si>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</si>
  <si>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</si>
  <si>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</si>
  <si>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</si>
  <si>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</si>
  <si>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</si>
  <si>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</si>
  <si>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</si>
  <si>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</si>
  <si>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</si>
  <si>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</si>
  <si>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</si>
  <si>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</si>
  <si>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</si>
  <si>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</si>
  <si>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</si>
  <si>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</si>
  <si>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</si>
  <si>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</si>
  <si>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</si>
  <si>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</si>
  <si>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</si>
  <si>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</si>
  <si>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</si>
  <si>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</si>
  <si>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</si>
  <si>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</si>
  <si>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</si>
  <si>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</si>
  <si>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</si>
  <si>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</si>
  <si>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</si>
  <si>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</si>
  <si>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</si>
  <si>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</si>
  <si>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</si>
  <si>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</si>
  <si>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</si>
  <si>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</si>
  <si>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</si>
  <si>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</si>
  <si>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</si>
  <si>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</si>
  <si>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</si>
  <si>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</si>
  <si>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</si>
  <si>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</si>
  <si>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</si>
  <si>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</si>
  <si>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</si>
  <si>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</si>
  <si>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</si>
  <si>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</si>
  <si>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</si>
  <si>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</si>
  <si>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</si>
  <si>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</si>
  <si>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</si>
  <si>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</si>
  <si>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</si>
  <si>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</si>
  <si>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</si>
  <si>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</si>
  <si>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</si>
  <si>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</si>
  <si>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</si>
  <si>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</si>
  <si>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</si>
  <si>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</si>
  <si>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</si>
  <si>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</si>
  <si>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</si>
  <si>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</si>
  <si>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</si>
  <si>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</si>
  <si>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</si>
  <si>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</si>
  <si>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</si>
  <si>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</si>
  <si>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</si>
  <si>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</si>
  <si>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</si>
  <si>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</si>
  <si>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</si>
  <si>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</si>
  <si>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</si>
  <si>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</si>
  <si>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</si>
  <si>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</si>
  <si>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</si>
  <si>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</si>
  <si>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</si>
  <si>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</si>
  <si>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</si>
  <si>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</si>
  <si>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</si>
  <si>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</si>
  <si>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</si>
  <si>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</si>
  <si>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</si>
  <si>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</si>
  <si>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</si>
  <si>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</si>
  <si>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</si>
  <si>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</si>
  <si>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</si>
  <si>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</si>
  <si>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</si>
  <si>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</si>
  <si>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</si>
  <si>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</si>
  <si>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</si>
  <si>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</si>
  <si>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</si>
  <si>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</si>
  <si>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</si>
  <si>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</si>
  <si>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</si>
  <si>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</si>
  <si>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</si>
  <si>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</si>
  <si>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</si>
  <si>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</si>
  <si>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</si>
  <si>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</si>
  <si>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</si>
  <si>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</si>
  <si>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</si>
  <si>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</si>
  <si>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</si>
  <si>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</si>
  <si>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</si>
  <si>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</si>
  <si>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</si>
  <si>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</si>
  <si>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</si>
  <si>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</si>
  <si>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</si>
  <si>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</si>
  <si>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</si>
  <si>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</si>
  <si>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</si>
  <si>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</si>
  <si>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</si>
  <si>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</si>
  <si>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</si>
  <si>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</si>
  <si>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</si>
  <si>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</si>
  <si>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</si>
  <si>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</si>
  <si>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</si>
  <si>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</si>
  <si>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</si>
  <si>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</si>
  <si>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</si>
  <si>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</si>
  <si>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</si>
  <si>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</si>
  <si>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</si>
  <si>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</si>
  <si>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</si>
  <si>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</si>
  <si>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</si>
  <si>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</si>
  <si>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</si>
  <si>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</si>
  <si>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на подключение (технологическое присоединение) к централизованным системам холодного водоснабжения АО "Водоканал"</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</si>
  <si>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</si>
  <si>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</si>
  <si>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</si>
  <si>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</si>
  <si>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</si>
  <si>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</si>
  <si>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</si>
  <si>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</si>
  <si>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</si>
  <si>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</si>
  <si>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</si>
  <si>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</si>
  <si>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</si>
  <si>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</si>
  <si>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</si>
  <si>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</si>
  <si>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</si>
  <si>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</si>
  <si>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</si>
  <si>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</si>
  <si>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</si>
  <si>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</si>
  <si>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</si>
  <si>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</si>
  <si>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</si>
  <si>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</si>
  <si>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</si>
  <si>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</si>
  <si>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</si>
  <si>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</si>
  <si>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</si>
  <si>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</si>
  <si>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</si>
  <si>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</si>
  <si>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</si>
  <si>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</si>
  <si>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</si>
  <si>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</si>
  <si>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</si>
  <si>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</si>
  <si>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</si>
  <si>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</si>
  <si>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</si>
  <si>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</si>
  <si>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</si>
  <si>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</si>
  <si>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</si>
  <si>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</si>
  <si>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</si>
  <si>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</si>
  <si>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</si>
  <si>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</si>
  <si>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</si>
  <si>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</si>
  <si>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</si>
  <si>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</si>
  <si>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</si>
  <si>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</si>
  <si>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</si>
  <si>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</si>
  <si>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</si>
  <si>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</si>
  <si>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</si>
  <si>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</si>
  <si>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</si>
  <si>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</si>
  <si>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</si>
  <si>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</si>
  <si>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</si>
  <si>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</si>
  <si>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</si>
  <si>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</si>
  <si>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</si>
  <si>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</si>
  <si>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</si>
  <si>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</si>
  <si>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</si>
  <si>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</si>
  <si>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</si>
  <si>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</si>
  <si>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</si>
  <si>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</si>
  <si>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</si>
  <si>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</si>
  <si>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</si>
  <si>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</si>
  <si>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</si>
  <si>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</si>
  <si>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</si>
  <si>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</si>
  <si>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</si>
  <si>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</si>
  <si>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</si>
  <si>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</si>
  <si>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</si>
  <si>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</si>
  <si>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</si>
  <si>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</si>
  <si>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</si>
  <si>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</si>
  <si>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</si>
  <si>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</si>
  <si>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</si>
  <si>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</si>
  <si>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</si>
  <si>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</si>
  <si>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</si>
  <si>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</si>
  <si>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</si>
  <si>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</si>
  <si>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</si>
  <si>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</si>
  <si>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</si>
  <si>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</si>
  <si>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</si>
  <si>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</si>
  <si>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</si>
  <si>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</si>
  <si>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</si>
  <si>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</si>
  <si>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</si>
  <si>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</si>
  <si>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</si>
  <si>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</si>
  <si>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</si>
  <si>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</si>
  <si>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</si>
  <si>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</si>
  <si>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</si>
  <si>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</si>
  <si>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</si>
  <si>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</si>
  <si>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</si>
  <si>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</si>
  <si>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</si>
  <si>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</si>
  <si>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</si>
  <si>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</si>
  <si>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</si>
  <si>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</si>
  <si>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</si>
  <si>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</si>
  <si>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</si>
  <si>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</si>
  <si>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</si>
  <si>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</si>
  <si>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</si>
  <si>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</si>
  <si>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</si>
  <si>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</si>
  <si>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</si>
  <si>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</si>
  <si>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</si>
  <si>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</si>
  <si>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</si>
  <si>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</si>
  <si>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</si>
  <si>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</si>
  <si>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</si>
  <si>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</si>
  <si>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</si>
  <si>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</si>
  <si>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</si>
  <si>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</si>
  <si>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</si>
  <si>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</si>
  <si>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</si>
  <si>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</si>
  <si>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</si>
  <si>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</si>
  <si>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</si>
  <si>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</si>
  <si>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</si>
  <si>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</si>
  <si>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</si>
  <si>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</si>
  <si>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</si>
  <si>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</si>
  <si>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</si>
  <si>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</si>
  <si>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</si>
  <si>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</si>
  <si>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</si>
  <si>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</si>
  <si>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</si>
  <si>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</si>
  <si>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</si>
  <si>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</si>
  <si>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</si>
  <si>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</si>
  <si>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</si>
  <si>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</si>
  <si>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</si>
  <si>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</si>
  <si>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</si>
  <si>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</si>
  <si>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</si>
  <si>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</si>
  <si>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</si>
  <si>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</si>
  <si>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</si>
  <si>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</si>
  <si>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</si>
  <si>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</si>
  <si>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</si>
  <si>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</si>
  <si>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</si>
  <si>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</si>
  <si>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</si>
  <si>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</si>
  <si>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</si>
  <si>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</si>
  <si>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</si>
  <si>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</si>
  <si>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</si>
  <si>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</si>
  <si>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</si>
  <si>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</si>
  <si>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</si>
  <si>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</si>
  <si>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</si>
  <si>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</si>
  <si>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</si>
  <si>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</si>
  <si>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</si>
  <si>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</si>
  <si>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</si>
  <si>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</si>
  <si>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</si>
  <si>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</si>
  <si>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</si>
  <si>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</si>
  <si>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</si>
  <si>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</si>
  <si>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</si>
  <si>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</si>
  <si>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</si>
  <si>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</si>
  <si>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</si>
  <si>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</si>
  <si>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</si>
  <si>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</si>
  <si>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</si>
  <si>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</si>
  <si>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</si>
  <si>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</si>
  <si>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</si>
  <si>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</si>
  <si>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</si>
  <si>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</si>
  <si>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</si>
  <si>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</si>
  <si>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</si>
  <si>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</si>
  <si>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</si>
  <si>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</si>
  <si>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</si>
  <si>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</si>
  <si>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</si>
  <si>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</si>
  <si>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</si>
  <si>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</si>
  <si>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</si>
  <si>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</si>
  <si>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</si>
  <si>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</si>
  <si>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</si>
  <si>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</si>
  <si>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</si>
  <si>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</si>
  <si>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</si>
  <si>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</si>
  <si>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 xml:space="preserve">ставка тарифа за подключаемую нагрузку </t>
  </si>
  <si>
    <t>×</t>
  </si>
  <si>
    <t>ставки тарифов за протяженность водопроводной сети</t>
  </si>
  <si>
    <t>40 мм и менее</t>
  </si>
  <si>
    <t>водопроводы в нормальных грунтах , восстановлением гравийного дорожного покрытия, без устройства колодцев, открытый способ прокладки</t>
  </si>
  <si>
    <t>водопроводы в скалистых грунтах , восстановлением гравийного дорожного покрытия, без устройства колодцев, открытый способ прокладки</t>
  </si>
  <si>
    <t>водопроводы в нормальных грунтах , восстановлением гравийного дорожного покрытия, с  устройством колодцев, открытый способ прокладки</t>
  </si>
  <si>
    <t>водопроводы в скалистых грунтах , восстановлением гравийного дорожного покрытия, с  устройством колодцев, открытый способ прокладки</t>
  </si>
  <si>
    <t>водопроводы в скалистых грунтах , восстановлением асфальтового  дорожного покрытия, с устройством колодцев, открытый способ прокладки</t>
  </si>
  <si>
    <t>водопроводы в нормальных грунтах , восстановлением асфальтового  дорожного покрытия, с устройством колодцев, открытый способ прокладки</t>
  </si>
  <si>
    <t>водопроводы в нормальных грунтах , восстановлением гравийного дорожного покрытия, с  устройством колодцев, прокладка методом продавливания</t>
  </si>
  <si>
    <t>водопроводы в нормальных грунтах, восстановлением гравийного дорожного покрытия, без колодцев, прокладка методом продавливания</t>
  </si>
  <si>
    <t>водопроводы в нормальных грунтах, восстановлением асфальтового доррожного покрытия, без колодцев, прокладка методом продавливания</t>
  </si>
  <si>
    <t>водопроводы в нормальных грунтах, восстановлением асфальтового дорожного покрытия, с колодцами, прокладка методом продавливания</t>
  </si>
  <si>
    <t>от 41 мм до 70 мм включительно</t>
  </si>
  <si>
    <t>от 71 мм до 100 мм включительно</t>
  </si>
  <si>
    <t>водопроводы в нормальных грунтах, восстановлением асфальтового дорожного покрытия, без устройства колодцев</t>
  </si>
  <si>
    <t>от 101 мм до 150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</si>
  <si>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</si>
  <si>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</si>
  <si>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</si>
  <si>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</si>
  <si>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</si>
  <si>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</si>
  <si>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</si>
  <si>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</si>
  <si>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</si>
  <si>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</si>
  <si>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</si>
  <si>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</si>
  <si>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</si>
  <si>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</si>
  <si>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</si>
  <si>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</si>
  <si>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</si>
  <si>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</si>
  <si>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</si>
  <si>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</si>
  <si>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</si>
  <si>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</si>
  <si>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</si>
  <si>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</si>
  <si>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</si>
  <si>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</si>
  <si>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</si>
  <si>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</si>
  <si>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</si>
  <si>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</si>
  <si>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</si>
  <si>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</si>
  <si>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</si>
  <si>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</si>
  <si>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</si>
  <si>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</si>
  <si>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</si>
  <si>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</si>
  <si>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</si>
  <si>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</si>
  <si>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</si>
  <si>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</si>
  <si>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</si>
  <si>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</si>
  <si>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</si>
  <si>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</si>
  <si>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</si>
  <si>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</si>
  <si>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</si>
  <si>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</si>
  <si>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</si>
  <si>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</si>
  <si>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</si>
  <si>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</si>
  <si>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</si>
  <si>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</si>
  <si>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</si>
  <si>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</si>
  <si>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</si>
  <si>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</si>
  <si>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</si>
  <si>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</si>
  <si>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</si>
  <si>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</si>
  <si>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</si>
  <si>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</si>
  <si>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</si>
  <si>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</si>
  <si>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</si>
  <si>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</si>
  <si>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</si>
  <si>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</si>
  <si>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</si>
  <si>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</si>
  <si>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</si>
  <si>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</si>
  <si>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</si>
  <si>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</si>
  <si>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</si>
  <si>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</si>
  <si>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</si>
  <si>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</si>
  <si>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</si>
  <si>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</si>
  <si>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</si>
  <si>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</si>
  <si>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</si>
  <si>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</si>
  <si>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</si>
  <si>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</si>
  <si>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</si>
  <si>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</si>
  <si>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</si>
  <si>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</si>
  <si>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</si>
  <si>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</si>
  <si>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</si>
  <si>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</si>
  <si>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</si>
  <si>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</si>
  <si>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</si>
  <si>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</si>
  <si>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</si>
  <si>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</si>
  <si>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</si>
  <si>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</si>
  <si>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</si>
  <si>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</si>
  <si>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</si>
  <si>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</si>
  <si>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</si>
  <si>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</si>
  <si>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</si>
  <si>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</si>
  <si>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</si>
  <si>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</si>
  <si>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</si>
  <si>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</si>
  <si>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</si>
  <si>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</si>
  <si>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</si>
  <si>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</si>
  <si>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</si>
  <si>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</si>
  <si>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</si>
  <si>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</si>
  <si>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</si>
  <si>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</si>
  <si>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</si>
  <si>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</si>
  <si>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</si>
  <si>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</si>
  <si>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</si>
  <si>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</si>
  <si>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</si>
  <si>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</si>
  <si>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</si>
  <si>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</si>
  <si>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</si>
  <si>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</si>
  <si>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</si>
  <si>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</si>
  <si>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</si>
  <si>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</si>
  <si>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</si>
  <si>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</si>
  <si>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</si>
  <si>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</si>
  <si>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</si>
  <si>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</si>
  <si>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</si>
  <si>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</si>
  <si>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</si>
  <si>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</si>
  <si>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</si>
  <si>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</si>
  <si>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</si>
  <si>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</si>
  <si>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</si>
  <si>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</si>
  <si>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</si>
  <si>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</si>
  <si>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</si>
  <si>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</si>
  <si>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</si>
  <si>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</si>
  <si>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</si>
  <si>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</si>
  <si>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</si>
  <si>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</si>
  <si>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</si>
  <si>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</si>
  <si>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</si>
  <si>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</si>
  <si>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</si>
  <si>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</si>
  <si>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</si>
  <si>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</si>
  <si>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</si>
  <si>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</si>
  <si>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</si>
  <si>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</si>
  <si>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</si>
  <si>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</si>
  <si>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</si>
  <si>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</si>
  <si>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</si>
  <si>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</si>
  <si>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</si>
  <si>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</si>
  <si>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</si>
  <si>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</si>
  <si>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</si>
  <si>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</si>
  <si>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</si>
  <si>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</si>
  <si>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</si>
  <si>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</si>
  <si>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</si>
  <si>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</si>
  <si>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</si>
  <si>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</si>
  <si>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</si>
  <si>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</si>
  <si>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</si>
  <si>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</si>
  <si>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</si>
  <si>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</si>
  <si>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</si>
  <si>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</si>
  <si>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</si>
  <si>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</si>
  <si>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</si>
  <si>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</si>
  <si>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</si>
  <si>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</si>
  <si>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</si>
  <si>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</si>
  <si>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</si>
  <si>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</si>
  <si>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</si>
  <si>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</si>
  <si>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</si>
  <si>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</si>
  <si>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</si>
  <si>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</si>
  <si>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</si>
  <si>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</si>
  <si>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</si>
  <si>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</si>
  <si>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</si>
  <si>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</si>
  <si>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</si>
  <si>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</si>
  <si>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</si>
  <si>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</si>
  <si>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</si>
  <si>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</si>
  <si>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</si>
  <si>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</si>
  <si>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</si>
  <si>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</si>
  <si>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</si>
  <si>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</si>
  <si>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</si>
  <si>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</si>
  <si>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</si>
  <si>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</si>
  <si>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</si>
  <si>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</si>
  <si>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</si>
  <si>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</si>
  <si>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</si>
  <si>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</si>
  <si>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</si>
  <si>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</si>
  <si>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</si>
  <si>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</si>
  <si>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</si>
  <si>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</si>
  <si>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</si>
  <si>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</si>
  <si>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</si>
  <si>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</si>
  <si>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</si>
  <si>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</si>
  <si>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</si>
  <si>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</si>
  <si>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</si>
  <si>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</si>
  <si>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</si>
  <si>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</si>
  <si>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</si>
  <si>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</si>
  <si>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</si>
  <si>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</si>
  <si>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</si>
  <si>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</si>
  <si>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</si>
  <si>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</si>
  <si>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</si>
  <si>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</si>
  <si>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</si>
  <si>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</si>
  <si>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</si>
  <si>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</si>
  <si>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</si>
  <si>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</si>
  <si>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</si>
  <si>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</si>
  <si>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</si>
  <si>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</si>
  <si>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</si>
  <si>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</si>
  <si>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</si>
  <si>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</si>
  <si>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</si>
  <si>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</si>
  <si>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</si>
  <si>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</si>
  <si>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</si>
  <si>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</si>
  <si>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</si>
  <si>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</si>
  <si>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</si>
  <si>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</si>
  <si>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</si>
  <si>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</si>
  <si>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</si>
  <si>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</si>
  <si>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</si>
  <si>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</si>
  <si>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</si>
  <si>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</si>
  <si>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</si>
  <si>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</si>
  <si>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</si>
  <si>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</si>
  <si>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</si>
  <si>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</si>
  <si>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</si>
  <si>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</si>
  <si>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</si>
  <si>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</si>
  <si>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</si>
  <si>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</si>
  <si>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</si>
  <si>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</si>
  <si>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</si>
  <si>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</si>
  <si>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</si>
  <si>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</si>
  <si>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</si>
  <si>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</si>
  <si>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</si>
  <si>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</si>
  <si>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</si>
  <si>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</si>
  <si>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</si>
  <si>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</si>
  <si>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</si>
  <si>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</si>
  <si>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</si>
  <si>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</si>
  <si>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</si>
  <si>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</si>
  <si>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</si>
  <si>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</si>
  <si>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</si>
  <si>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</si>
  <si>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</si>
  <si>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</si>
  <si>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</si>
  <si>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</si>
  <si>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</si>
  <si>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</si>
  <si>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</si>
  <si>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</si>
  <si>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</si>
  <si>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</si>
  <si>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</si>
  <si>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</si>
  <si>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</si>
  <si>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</si>
  <si>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</si>
  <si>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</si>
  <si>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</si>
  <si>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</si>
  <si>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</si>
  <si>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</si>
  <si>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</si>
  <si>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</si>
  <si>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</si>
  <si>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</si>
  <si>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</si>
  <si>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</si>
  <si>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</si>
  <si>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</si>
  <si>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</si>
  <si>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</si>
  <si>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</si>
  <si>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</si>
  <si>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</si>
  <si>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</si>
  <si>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</si>
  <si>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</si>
  <si>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</si>
  <si>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</si>
  <si>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</si>
  <si>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</si>
  <si>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</si>
  <si>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</si>
  <si>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</si>
  <si>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</si>
  <si>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</si>
  <si>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</si>
  <si>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</si>
  <si>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</si>
  <si>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</si>
  <si>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</si>
  <si>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</si>
  <si>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</si>
  <si>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</si>
  <si>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</si>
  <si>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</si>
  <si>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</si>
  <si>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</si>
  <si>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</si>
  <si>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</si>
  <si>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</si>
  <si>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</si>
  <si>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</si>
  <si>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</si>
  <si>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</si>
  <si>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</si>
  <si>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</si>
  <si>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</si>
  <si>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</si>
  <si>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</si>
  <si>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</si>
  <si>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</si>
  <si>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</si>
  <si>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</si>
  <si>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</si>
  <si>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</si>
  <si>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</si>
  <si>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</si>
  <si>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</si>
  <si>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</si>
  <si>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</si>
  <si>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</si>
  <si>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</si>
  <si>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</si>
  <si>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</si>
  <si>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</si>
  <si>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</si>
  <si>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</si>
  <si>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</si>
  <si>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</si>
  <si>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</si>
  <si>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</si>
  <si>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</si>
  <si>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</si>
  <si>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</si>
  <si>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</si>
  <si>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</si>
  <si>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</si>
  <si>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</si>
  <si>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</si>
  <si>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</si>
  <si>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</si>
  <si>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</si>
  <si>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</si>
  <si>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</si>
  <si>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</si>
  <si>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</si>
  <si>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</si>
  <si>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</si>
  <si>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</si>
  <si>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</si>
  <si>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</si>
  <si>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</si>
  <si>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</si>
  <si>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</si>
  <si>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</si>
  <si>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</si>
  <si>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</si>
  <si>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</si>
  <si>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</si>
  <si>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</si>
  <si>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</si>
  <si>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</si>
  <si>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</si>
  <si>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</si>
  <si>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</si>
  <si>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</si>
  <si>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</si>
  <si>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</si>
  <si>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</si>
  <si>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</si>
  <si>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</si>
  <si>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</si>
  <si>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</si>
  <si>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</si>
  <si>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</si>
  <si>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</si>
  <si>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</si>
  <si>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</si>
  <si>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</si>
  <si>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</si>
  <si>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</si>
  <si>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</si>
  <si>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</si>
  <si>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</si>
  <si>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</si>
  <si>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</si>
  <si>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</si>
  <si>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</si>
  <si>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</si>
  <si>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</si>
  <si>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</si>
  <si>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</si>
  <si>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</si>
  <si>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</si>
  <si>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</si>
  <si>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</si>
  <si>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</si>
  <si>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</si>
  <si>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</si>
  <si>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</si>
  <si>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</si>
  <si>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</si>
  <si>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</si>
  <si>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</si>
  <si>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</si>
  <si>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</si>
  <si>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</si>
  <si>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</si>
  <si>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</si>
  <si>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</si>
  <si>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</si>
  <si>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</si>
  <si>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</si>
  <si>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</si>
  <si>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</si>
  <si>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</si>
  <si>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</si>
  <si>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</si>
  <si>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</si>
  <si>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</si>
  <si>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</si>
  <si>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</si>
  <si>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</si>
  <si>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</si>
  <si>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</si>
  <si>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</si>
  <si>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</si>
  <si>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</si>
  <si>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</si>
  <si>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</si>
  <si>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</si>
  <si>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</si>
  <si>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</si>
  <si>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</si>
  <si>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</si>
  <si>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</si>
  <si>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</si>
  <si>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</si>
  <si>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</si>
  <si>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</si>
  <si>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</si>
  <si>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</si>
  <si>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</si>
  <si>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</si>
  <si>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</si>
  <si>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</si>
  <si>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</si>
  <si>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</si>
  <si>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</si>
  <si>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</si>
  <si>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</si>
  <si>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</si>
  <si>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</si>
  <si>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</si>
  <si>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</si>
  <si>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</si>
  <si>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</si>
  <si>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</si>
  <si>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</si>
  <si>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</si>
  <si>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</si>
  <si>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</si>
  <si>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</si>
  <si>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</si>
  <si>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</si>
  <si>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</si>
  <si>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</si>
  <si>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</si>
  <si>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</si>
  <si>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</si>
  <si>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</si>
  <si>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</si>
  <si>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</si>
  <si>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</si>
  <si>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</si>
  <si>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</si>
  <si>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</si>
  <si>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</si>
  <si>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</si>
  <si>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</si>
  <si>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</si>
  <si>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</si>
  <si>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</si>
  <si>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</si>
  <si>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</si>
  <si>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</si>
  <si>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</si>
  <si>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</si>
  <si>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</si>
  <si>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</si>
  <si>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</si>
  <si>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</si>
  <si>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</si>
  <si>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</si>
  <si>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</si>
  <si>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</si>
  <si>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</si>
  <si>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</si>
  <si>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</si>
  <si>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</si>
  <si>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</si>
  <si>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</si>
  <si>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</si>
  <si>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</si>
  <si>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</si>
  <si>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</si>
  <si>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</si>
  <si>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</si>
  <si>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</si>
  <si>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</si>
  <si>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</si>
  <si>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</si>
  <si>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</si>
  <si>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</si>
  <si>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</si>
  <si>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</si>
  <si>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</si>
  <si>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</si>
  <si>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</si>
  <si>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</si>
  <si>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</si>
  <si>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</si>
  <si>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</si>
  <si>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</si>
  <si>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</si>
  <si>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</si>
  <si>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</si>
  <si>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</si>
  <si>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</si>
  <si>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https://portal.eias.ru/Portal/DownloadPage.aspx?type=12&amp;guid=3d3a92eb-79c8-4bd7-af5b-0a5e21228249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</si>
  <si>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</si>
  <si>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</si>
  <si>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</si>
  <si>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</si>
  <si>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</si>
  <si>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</si>
  <si>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</si>
  <si>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</si>
  <si>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</si>
  <si>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</si>
  <si>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</si>
  <si>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</si>
  <si>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</si>
  <si>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</si>
  <si>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</si>
  <si>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</si>
  <si>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</si>
  <si>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</si>
  <si>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</si>
  <si>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</si>
  <si>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</si>
  <si>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</si>
  <si>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</si>
  <si>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</si>
  <si>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</si>
  <si>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</si>
  <si>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</si>
  <si>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</si>
  <si>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</si>
  <si>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</si>
  <si>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</si>
  <si>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</si>
  <si>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</si>
  <si>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</si>
  <si>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</si>
  <si>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</si>
  <si>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</si>
  <si>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</si>
  <si>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</si>
  <si>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</si>
  <si>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</si>
  <si>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</si>
  <si>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</si>
  <si>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</si>
  <si>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</si>
  <si>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</si>
  <si>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</si>
  <si>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</si>
  <si>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</si>
  <si>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</si>
  <si>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</si>
  <si>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</si>
  <si>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</si>
  <si>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</si>
  <si>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</si>
  <si>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</si>
  <si>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</si>
  <si>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</si>
  <si>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</si>
  <si>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</si>
  <si>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</si>
  <si>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</si>
  <si>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</si>
  <si>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</si>
  <si>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</si>
  <si>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</si>
  <si>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</si>
  <si>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</si>
  <si>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</si>
  <si>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</si>
  <si>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</si>
  <si>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</si>
  <si>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</si>
  <si>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</si>
  <si>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</si>
  <si>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</si>
  <si>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</si>
  <si>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</si>
  <si>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</si>
  <si>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</si>
  <si>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</si>
  <si>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</si>
  <si>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</si>
  <si>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</si>
  <si>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</si>
  <si>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</si>
  <si>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</si>
  <si>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</si>
  <si>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</si>
  <si>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</si>
  <si>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</si>
  <si>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</si>
  <si>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</si>
  <si>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</si>
  <si>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</si>
  <si>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</si>
  <si>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</si>
  <si>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</si>
  <si>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</si>
  <si>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</si>
  <si>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</si>
  <si>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</si>
  <si>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</si>
  <si>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</si>
  <si>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</si>
  <si>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</si>
  <si>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</si>
  <si>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</si>
  <si>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</si>
  <si>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</si>
  <si>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</si>
  <si>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</si>
  <si>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</si>
  <si>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</si>
  <si>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</si>
  <si>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</si>
  <si>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</si>
  <si>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</si>
  <si>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</si>
  <si>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</si>
  <si>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</si>
  <si>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</si>
  <si>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</si>
  <si>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</si>
  <si>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</si>
  <si>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</si>
  <si>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</si>
  <si>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</si>
  <si>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</si>
  <si>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</si>
  <si>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</si>
  <si>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</si>
  <si>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</si>
  <si>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</si>
  <si>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</si>
  <si>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</si>
  <si>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</si>
  <si>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</si>
  <si>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</si>
  <si>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</si>
  <si>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</si>
  <si>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</si>
  <si>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</si>
  <si>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</si>
  <si>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</si>
  <si>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</si>
  <si>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</si>
  <si>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</si>
  <si>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</si>
  <si>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</si>
  <si>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</si>
  <si>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</si>
  <si>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</si>
  <si>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</si>
  <si>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</si>
  <si>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</si>
  <si>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</si>
  <si>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</si>
  <si>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</si>
  <si>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</si>
  <si>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</si>
  <si>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</si>
  <si>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</si>
  <si>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</si>
  <si>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</si>
  <si>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</si>
  <si>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</si>
  <si>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</si>
  <si>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</si>
  <si>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</si>
  <si>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</si>
  <si>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</si>
  <si>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</si>
  <si>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</si>
  <si>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</si>
  <si>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</si>
  <si>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</si>
  <si>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</si>
  <si>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</si>
  <si>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</si>
  <si>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</si>
  <si>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</si>
  <si>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</si>
  <si>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</si>
  <si>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</si>
  <si>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</si>
  <si>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</si>
  <si>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</si>
  <si>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</si>
  <si>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</si>
  <si>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</si>
  <si>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</si>
  <si>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</si>
  <si>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</si>
  <si>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</si>
  <si>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</si>
  <si>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</si>
  <si>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</si>
  <si>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</si>
  <si>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</si>
  <si>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</si>
  <si>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</si>
  <si>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</si>
  <si>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</si>
  <si>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</si>
  <si>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</si>
  <si>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</si>
  <si>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</si>
  <si>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</si>
  <si>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</si>
  <si>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</si>
  <si>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</si>
  <si>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</si>
  <si>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</si>
  <si>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</si>
  <si>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</si>
  <si>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</si>
  <si>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</si>
  <si>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</si>
  <si>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</si>
  <si>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</si>
  <si>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</si>
  <si>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</si>
  <si>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</si>
  <si>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</si>
  <si>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</si>
  <si>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</si>
  <si>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</si>
  <si>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</si>
  <si>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</si>
  <si>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</si>
  <si>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</si>
  <si>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</si>
  <si>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</si>
  <si>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</si>
  <si>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</si>
  <si>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</si>
  <si>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</si>
  <si>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</si>
  <si>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</si>
  <si>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</si>
  <si>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</si>
  <si>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</si>
  <si>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</si>
  <si>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</si>
  <si>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</si>
  <si>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</si>
  <si>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</si>
  <si>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</si>
  <si>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</si>
  <si>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</si>
  <si>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</si>
  <si>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</si>
  <si>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</si>
  <si>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</si>
  <si>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</si>
  <si>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</si>
  <si>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</si>
  <si>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</si>
  <si>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</si>
  <si>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</si>
  <si>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</si>
  <si>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</si>
  <si>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</si>
  <si>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</si>
  <si>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</si>
  <si>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</si>
  <si>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</si>
  <si>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</si>
  <si>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</si>
  <si>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</si>
  <si>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</si>
  <si>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</si>
  <si>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</si>
  <si>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</si>
  <si>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</si>
  <si>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</si>
  <si>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</si>
  <si>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</si>
  <si>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</si>
  <si>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</si>
  <si>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</si>
  <si>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</si>
  <si>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</si>
  <si>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</si>
  <si>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</si>
  <si>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</si>
  <si>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</si>
  <si>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</si>
  <si>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</si>
  <si>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</si>
  <si>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</si>
  <si>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</si>
  <si>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</si>
  <si>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</si>
  <si>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</si>
  <si>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</si>
  <si>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</si>
  <si>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</si>
  <si>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</si>
  <si>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</si>
  <si>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</si>
  <si>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</si>
  <si>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</si>
  <si>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</si>
  <si>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</si>
  <si>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</si>
  <si>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</si>
  <si>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</si>
  <si>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</si>
  <si>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</si>
  <si>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</si>
  <si>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</si>
  <si>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</si>
  <si>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</si>
  <si>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</si>
  <si>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</si>
  <si>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</si>
  <si>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</si>
  <si>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</si>
  <si>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</si>
  <si>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</si>
  <si>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</si>
  <si>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</si>
  <si>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</si>
  <si>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</si>
  <si>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</si>
  <si>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</si>
  <si>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</si>
  <si>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</si>
  <si>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</si>
  <si>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</si>
  <si>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</si>
  <si>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</si>
  <si>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</si>
  <si>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</si>
  <si>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</si>
  <si>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</si>
  <si>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</si>
  <si>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</si>
  <si>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</si>
  <si>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</si>
  <si>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</si>
  <si>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</si>
  <si>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</si>
  <si>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</si>
  <si>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</si>
  <si>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</si>
  <si>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</si>
  <si>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</si>
  <si>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</si>
  <si>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</si>
  <si>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</si>
  <si>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</si>
  <si>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</si>
  <si>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</si>
  <si>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</si>
  <si>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</si>
  <si>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</si>
  <si>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</si>
  <si>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</si>
  <si>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</si>
  <si>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</si>
  <si>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</si>
  <si>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</si>
  <si>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</si>
  <si>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</si>
  <si>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</si>
  <si>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</si>
  <si>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</si>
  <si>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</si>
  <si>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</si>
  <si>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</si>
  <si>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</si>
  <si>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</si>
  <si>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</si>
  <si>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</si>
  <si>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</si>
  <si>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</si>
  <si>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</si>
  <si>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</si>
  <si>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</si>
  <si>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</si>
  <si>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</si>
  <si>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</si>
  <si>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</si>
  <si>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</si>
  <si>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</si>
  <si>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</si>
  <si>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</si>
  <si>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</si>
  <si>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</si>
  <si>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</si>
  <si>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</si>
  <si>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</si>
  <si>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</si>
  <si>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</si>
  <si>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</si>
  <si>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</si>
  <si>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</si>
  <si>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</si>
  <si>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</si>
  <si>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</si>
  <si>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</si>
  <si>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</si>
  <si>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</si>
  <si>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</si>
  <si>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</si>
  <si>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</si>
  <si>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</si>
  <si>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</si>
  <si>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</si>
  <si>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</si>
  <si>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</si>
  <si>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</si>
  <si>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</si>
  <si>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</si>
  <si>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</si>
  <si>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</si>
  <si>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</si>
  <si>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</si>
  <si>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</si>
  <si>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</si>
  <si>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</si>
  <si>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</si>
  <si>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</si>
  <si>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</si>
  <si>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</si>
  <si>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</si>
  <si>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</si>
  <si>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</si>
  <si>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</si>
  <si>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</si>
  <si>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</si>
  <si>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</si>
  <si>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</si>
  <si>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</si>
  <si>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</si>
  <si>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</si>
  <si>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</si>
  <si>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</si>
  <si>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</si>
  <si>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</si>
  <si>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</si>
  <si>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</si>
  <si>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</si>
  <si>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</si>
  <si>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</si>
  <si>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</si>
  <si>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</si>
  <si>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</si>
  <si>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</si>
  <si>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</si>
  <si>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</si>
  <si>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</si>
  <si>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</si>
  <si>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</si>
  <si>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</si>
  <si>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</si>
  <si>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</si>
  <si>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</si>
  <si>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</si>
  <si>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</si>
  <si>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</si>
  <si>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</si>
  <si>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</si>
  <si>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</si>
  <si>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</si>
  <si>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</si>
  <si>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</si>
  <si>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</si>
  <si>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</si>
  <si>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</si>
  <si>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</si>
  <si>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</si>
  <si>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</si>
  <si>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</si>
  <si>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</si>
  <si>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</si>
  <si>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</si>
  <si>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</si>
  <si>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</si>
  <si>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</si>
  <si>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</si>
  <si>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</si>
  <si>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</si>
  <si>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</si>
  <si>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</si>
  <si>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</si>
  <si>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</si>
  <si>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</si>
  <si>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</si>
  <si>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</si>
  <si>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</si>
  <si>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</si>
  <si>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</si>
  <si>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</si>
  <si>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</si>
  <si>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</si>
  <si>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</si>
  <si>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</si>
  <si>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</si>
  <si>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</si>
  <si>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</si>
  <si>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</si>
  <si>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</si>
  <si>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</si>
  <si>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</si>
  <si>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</si>
  <si>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</si>
  <si>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</si>
  <si>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</si>
  <si>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</si>
  <si>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</si>
  <si>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</si>
  <si>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</si>
  <si>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</si>
  <si>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</si>
  <si>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</si>
  <si>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</si>
  <si>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</si>
  <si>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</si>
  <si>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</si>
  <si>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</si>
  <si>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</si>
  <si>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</si>
  <si>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</si>
  <si>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</si>
  <si>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</si>
  <si>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</si>
  <si>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</si>
  <si>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</si>
  <si>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</si>
  <si>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</si>
  <si>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</si>
  <si>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</si>
  <si>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</si>
  <si>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</si>
  <si>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</si>
  <si>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</si>
  <si>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</si>
  <si>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</si>
  <si>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</si>
  <si>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</si>
  <si>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</si>
  <si>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</si>
  <si>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</si>
  <si>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</si>
  <si>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</si>
  <si>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</si>
  <si>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</si>
  <si>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</si>
  <si>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</si>
  <si>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</si>
  <si>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</si>
  <si>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</si>
  <si>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</si>
  <si>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</si>
  <si>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</si>
  <si>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</si>
  <si>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</si>
  <si>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</si>
  <si>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</si>
  <si>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</si>
  <si>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</si>
  <si>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</si>
  <si>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</si>
  <si>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</si>
  <si>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</si>
  <si>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</si>
  <si>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</si>
  <si>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</si>
  <si>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</si>
  <si>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</si>
  <si>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</si>
  <si>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</si>
  <si>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</si>
  <si>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</si>
  <si>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</si>
  <si>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</si>
  <si>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</si>
  <si>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</si>
  <si>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</si>
  <si>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</si>
  <si>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</si>
  <si>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</si>
  <si>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</si>
  <si>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</si>
  <si>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</si>
  <si>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</si>
  <si>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</si>
  <si>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</si>
  <si>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</si>
  <si>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</si>
  <si>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</si>
  <si>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</si>
  <si>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</si>
  <si>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</si>
  <si>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</si>
  <si>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</si>
  <si>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</si>
  <si>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</si>
  <si>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</si>
  <si>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</si>
  <si>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</si>
  <si>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</si>
  <si>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</si>
  <si>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</si>
  <si>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</si>
  <si>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</si>
  <si>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</si>
  <si>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</si>
  <si>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</si>
  <si>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</si>
  <si>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</si>
  <si>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</si>
  <si>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</si>
  <si>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</si>
  <si>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</si>
  <si>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</si>
  <si>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</si>
  <si>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</si>
  <si>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</si>
  <si>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</si>
  <si>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</si>
  <si>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</si>
  <si>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</si>
  <si>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</si>
  <si>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</si>
  <si>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</si>
  <si>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</si>
  <si>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</si>
  <si>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</si>
  <si>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</si>
  <si>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</si>
  <si>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</si>
  <si>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</si>
  <si>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</si>
  <si>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</si>
  <si>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</si>
  <si>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</si>
  <si>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</si>
  <si>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</si>
  <si>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</si>
  <si>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</si>
  <si>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</si>
  <si>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</si>
  <si>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</si>
  <si>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</si>
  <si>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</si>
  <si>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</si>
  <si>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</si>
  <si>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</si>
  <si>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</si>
  <si>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</si>
  <si>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</si>
  <si>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</si>
  <si>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</si>
  <si>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</si>
  <si>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</si>
  <si>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</si>
  <si>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</si>
  <si>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</si>
  <si>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</si>
  <si>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</si>
  <si>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</si>
  <si>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</si>
  <si>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</si>
  <si>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</si>
  <si>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</si>
  <si>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</si>
  <si>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</si>
  <si>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</si>
  <si>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</si>
  <si>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</si>
  <si>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</si>
  <si>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</si>
  <si>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</si>
  <si>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</si>
  <si>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</si>
  <si>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</si>
  <si>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</si>
  <si>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</si>
  <si>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</si>
  <si>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</si>
  <si>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</si>
  <si>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</si>
  <si>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</si>
  <si>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</si>
  <si>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</si>
  <si>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</si>
  <si>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</si>
  <si>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</si>
  <si>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</si>
  <si>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</si>
  <si>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</si>
  <si>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</si>
  <si>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</si>
  <si>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</si>
  <si>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</si>
  <si>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</si>
  <si>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</si>
  <si>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</si>
  <si>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</si>
  <si>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</si>
  <si>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</si>
  <si>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</si>
  <si>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</si>
  <si>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</si>
  <si>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</si>
  <si>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</si>
  <si>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</si>
  <si>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</si>
  <si>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</si>
  <si>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</si>
  <si>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</si>
  <si>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</si>
  <si>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</si>
  <si>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</si>
  <si>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</si>
  <si>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</si>
  <si>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</si>
  <si>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</si>
  <si>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</si>
  <si>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</si>
  <si>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</si>
  <si>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</si>
  <si>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</si>
  <si>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</si>
  <si>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</si>
  <si>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</si>
  <si>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</si>
  <si>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</si>
  <si>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</si>
  <si>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</si>
  <si>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</si>
  <si>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</si>
  <si>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</si>
  <si>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</si>
  <si>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</si>
  <si>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</si>
  <si>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</si>
  <si>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</si>
  <si>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</si>
  <si>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</si>
  <si>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</si>
  <si>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</si>
  <si>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</si>
  <si>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</si>
  <si>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</si>
  <si>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</si>
  <si>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</si>
  <si>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</si>
  <si>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</si>
  <si>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</si>
  <si>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</si>
  <si>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</si>
  <si>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</si>
  <si>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</si>
  <si>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</si>
  <si>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</si>
  <si>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</si>
  <si>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</si>
  <si>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</si>
  <si>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</si>
  <si>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</si>
  <si>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</si>
  <si>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</si>
  <si>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</si>
  <si>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</si>
  <si>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</si>
  <si>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</si>
  <si>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</si>
  <si>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</si>
  <si>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</si>
  <si>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</si>
  <si>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</si>
  <si>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</si>
  <si>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</si>
  <si>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</si>
  <si>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</si>
  <si>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</si>
  <si>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</si>
  <si>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</si>
  <si>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</si>
  <si>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</si>
  <si>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</si>
  <si>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</si>
  <si>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</si>
  <si>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</si>
  <si>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</si>
  <si>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</si>
  <si>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</si>
  <si>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</si>
  <si>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</si>
  <si>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</si>
  <si>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</si>
  <si>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</si>
  <si>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</si>
  <si>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</si>
  <si>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</si>
  <si>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</si>
  <si>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</si>
  <si>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</si>
  <si>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</si>
  <si>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</si>
  <si>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</si>
  <si>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</si>
  <si>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</si>
  <si>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</si>
  <si>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</si>
  <si>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</si>
  <si>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</si>
  <si>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</si>
  <si>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</si>
  <si>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</si>
  <si>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</si>
  <si>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</si>
  <si>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</si>
  <si>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</si>
  <si>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</si>
  <si>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</si>
  <si>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</si>
  <si>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</si>
  <si>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</si>
  <si>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</si>
  <si>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</si>
  <si>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</si>
  <si>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</si>
  <si>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</si>
  <si>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</si>
  <si>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</si>
  <si>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</si>
  <si>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</si>
  <si>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</si>
  <si>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</si>
  <si>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</si>
  <si>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</si>
  <si>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</si>
  <si>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</si>
  <si>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</si>
  <si>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</si>
  <si>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</si>
  <si>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</si>
  <si>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</si>
  <si>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</si>
  <si>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</si>
  <si>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</si>
  <si>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</si>
  <si>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</si>
  <si>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</si>
  <si>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</si>
  <si>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</si>
  <si>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</si>
  <si>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</si>
  <si>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</si>
  <si>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</si>
  <si>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</si>
  <si>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</si>
  <si>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</si>
  <si>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</si>
  <si>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</si>
  <si>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</si>
  <si>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</si>
  <si>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</si>
  <si>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</si>
  <si>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</si>
  <si>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</si>
  <si>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</si>
  <si>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</si>
  <si>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</si>
  <si>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</si>
  <si>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</si>
  <si>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</si>
  <si>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</si>
  <si>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</si>
  <si>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</si>
  <si>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</si>
  <si>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</si>
  <si>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</si>
  <si>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</si>
  <si>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</si>
  <si>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</si>
  <si>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</si>
  <si>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</si>
  <si>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</si>
  <si>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</si>
  <si>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</si>
  <si>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</si>
  <si>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</si>
  <si>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</si>
  <si>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</si>
  <si>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</si>
  <si>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</si>
  <si>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</si>
  <si>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</si>
  <si>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</si>
  <si>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</si>
  <si>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</si>
  <si>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</si>
  <si>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</si>
  <si>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</si>
  <si>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</si>
  <si>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</si>
  <si>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</si>
  <si>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</si>
  <si>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</si>
  <si>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</si>
  <si>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</si>
  <si>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</si>
  <si>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</si>
  <si>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</si>
  <si>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</si>
  <si>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</si>
  <si>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</si>
  <si>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</si>
  <si>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</si>
  <si>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</si>
  <si>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</si>
  <si>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</si>
  <si>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</si>
  <si>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</si>
  <si>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</si>
  <si>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</si>
  <si>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</si>
  <si>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</si>
  <si>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</si>
  <si>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</si>
  <si>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</si>
  <si>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</si>
  <si>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</si>
  <si>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</si>
  <si>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</si>
  <si>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</si>
  <si>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</si>
  <si>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</si>
  <si>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</si>
  <si>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</si>
  <si>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</si>
  <si>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</si>
  <si>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</si>
  <si>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</si>
  <si>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</si>
  <si>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</si>
  <si>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</si>
  <si>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</si>
  <si>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</si>
  <si>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</si>
  <si>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</si>
  <si>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</si>
  <si>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</si>
  <si>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</si>
  <si>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</si>
  <si>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</si>
  <si>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</si>
  <si>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</si>
  <si>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</si>
  <si>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</si>
  <si>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</si>
  <si>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</si>
  <si>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</si>
  <si>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</si>
  <si>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</si>
  <si>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</si>
  <si>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</si>
  <si>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</si>
  <si>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</si>
  <si>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</si>
  <si>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</si>
  <si>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</si>
  <si>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</si>
  <si>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</si>
  <si>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</si>
  <si>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</si>
  <si>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</si>
  <si>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</si>
  <si>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</si>
  <si>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</si>
  <si>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</si>
  <si>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</si>
  <si>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</si>
  <si>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</si>
  <si>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</si>
  <si>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</si>
  <si>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</si>
  <si>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</si>
  <si>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</si>
  <si>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</si>
  <si>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</si>
  <si>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</si>
  <si>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</si>
  <si>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</si>
  <si>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</si>
  <si>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</si>
  <si>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</si>
  <si>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</si>
  <si>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</si>
  <si>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</si>
  <si>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</si>
  <si>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</si>
  <si>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</si>
  <si>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</si>
  <si>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</si>
  <si>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</si>
  <si>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</si>
  <si>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</si>
  <si>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</si>
  <si>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</si>
  <si>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</si>
  <si>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</si>
  <si>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</si>
  <si>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</si>
  <si>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</si>
  <si>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</si>
  <si>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</si>
  <si>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</si>
  <si>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</si>
  <si>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</si>
  <si>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</si>
  <si>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</si>
  <si>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</si>
  <si>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</si>
  <si>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</si>
  <si>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</si>
  <si>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</si>
  <si>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</si>
  <si>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</si>
  <si>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</si>
  <si>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</si>
  <si>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</si>
  <si>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</si>
  <si>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</si>
  <si>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</si>
  <si>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</si>
  <si>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</si>
  <si>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</si>
  <si>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</si>
  <si>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</si>
  <si>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</si>
  <si>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</si>
  <si>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</si>
  <si>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</si>
  <si>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</si>
  <si>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</si>
  <si>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</si>
  <si>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</si>
  <si>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</si>
  <si>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</si>
  <si>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</si>
  <si>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</si>
  <si>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</si>
  <si>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</si>
  <si>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</si>
  <si>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</si>
  <si>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</si>
  <si>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</si>
  <si>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</si>
  <si>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</si>
  <si>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</si>
  <si>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</si>
  <si>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</si>
  <si>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</si>
  <si>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</si>
  <si>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</si>
  <si>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</si>
  <si>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</si>
  <si>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</si>
  <si>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</si>
  <si>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</si>
  <si>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</si>
  <si>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</si>
  <si>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</si>
  <si>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</si>
  <si>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</si>
  <si>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</si>
  <si>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</si>
  <si>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</si>
  <si>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</si>
  <si>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</si>
  <si>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</si>
  <si>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</si>
  <si>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</si>
  <si>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</si>
  <si>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</si>
  <si>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</si>
  <si>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</si>
  <si>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</si>
  <si>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</si>
  <si>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</si>
  <si>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</si>
  <si>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</si>
  <si>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</si>
  <si>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</si>
  <si>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</si>
  <si>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</si>
  <si>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</si>
  <si>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</si>
  <si>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</si>
  <si>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</si>
  <si>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</si>
  <si>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</si>
  <si>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</si>
  <si>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</si>
  <si>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</si>
  <si>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</si>
  <si>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</si>
  <si>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</si>
  <si>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</si>
  <si>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</si>
  <si>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</si>
  <si>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</si>
  <si>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</si>
  <si>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</si>
  <si>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</si>
  <si>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</si>
  <si>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</si>
  <si>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</si>
  <si>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</si>
  <si>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</si>
  <si>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</si>
  <si>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</si>
  <si>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</si>
  <si>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</si>
  <si>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</si>
  <si>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</si>
  <si>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</si>
  <si>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</si>
  <si>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</si>
  <si>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</si>
  <si>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</si>
  <si>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</si>
  <si>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</si>
  <si>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</si>
  <si>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</si>
  <si>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</si>
  <si>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</si>
  <si>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</si>
  <si>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</si>
  <si>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</si>
  <si>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</si>
  <si>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</si>
  <si>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</si>
  <si>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</si>
  <si>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</si>
  <si>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</si>
  <si>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</si>
  <si>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</si>
  <si>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</si>
  <si>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</si>
  <si>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</si>
  <si>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</si>
  <si>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</si>
  <si>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</si>
  <si>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</si>
  <si>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</si>
  <si>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</si>
  <si>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</si>
  <si>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</si>
  <si>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</si>
  <si>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</si>
  <si>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</si>
  <si>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</si>
  <si>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</si>
  <si>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</si>
  <si>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</si>
  <si>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</si>
  <si>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</si>
  <si>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</si>
  <si>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</si>
  <si>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</si>
  <si>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</si>
  <si>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</si>
  <si>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</si>
  <si>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</si>
  <si>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</si>
  <si>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</si>
  <si>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</si>
  <si>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</si>
  <si>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</si>
  <si>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</si>
  <si>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</si>
  <si>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</si>
  <si>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</si>
  <si>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</si>
  <si>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</si>
  <si>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</si>
  <si>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</si>
  <si>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</si>
  <si>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</si>
  <si>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</si>
  <si>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</si>
  <si>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</si>
  <si>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</si>
  <si>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</si>
  <si>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</si>
  <si>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</si>
  <si>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</si>
  <si>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</si>
  <si>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</si>
  <si>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</si>
  <si>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</si>
  <si>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</si>
  <si>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</si>
  <si>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</si>
  <si>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</si>
  <si>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</si>
  <si>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</si>
  <si>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</si>
  <si>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</si>
  <si>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</si>
  <si>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</si>
  <si>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</si>
  <si>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</si>
  <si>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</si>
  <si>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</si>
  <si>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</si>
  <si>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</si>
  <si>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</si>
  <si>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</si>
  <si>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</si>
  <si>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</si>
  <si>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</si>
  <si>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</si>
  <si>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</si>
  <si>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</si>
  <si>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</si>
  <si>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</si>
  <si>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</si>
  <si>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</si>
  <si>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26645079</t>
  </si>
  <si>
    <t>ООО "Континент"</t>
  </si>
  <si>
    <t>0401006024</t>
  </si>
  <si>
    <t>040101001</t>
  </si>
  <si>
    <t>01-01-2011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</si>
  <si>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</si>
  <si>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</si>
  <si>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</si>
  <si>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</si>
  <si>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</si>
  <si>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</si>
  <si>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</si>
  <si>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</si>
  <si>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</si>
  <si>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</si>
  <si>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</si>
  <si>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</si>
  <si>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</si>
  <si>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</si>
  <si>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</si>
  <si>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</si>
  <si>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</si>
  <si>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</si>
  <si>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</si>
  <si>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</si>
  <si>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</si>
  <si>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</si>
  <si>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</si>
  <si>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</si>
  <si>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</si>
  <si>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</si>
  <si>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</si>
  <si>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</si>
  <si>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</si>
  <si>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</si>
  <si>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</si>
  <si>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</si>
  <si>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</si>
  <si>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</si>
  <si>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</si>
  <si>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</si>
  <si>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</si>
  <si>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</si>
  <si>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</si>
  <si>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</si>
  <si>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</si>
  <si>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</si>
  <si>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</si>
  <si>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</si>
  <si>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</si>
  <si>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</si>
  <si>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</si>
  <si>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</si>
  <si>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</si>
  <si>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</si>
  <si>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</si>
  <si>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</si>
  <si>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</si>
  <si>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</si>
  <si>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</si>
  <si>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</si>
  <si>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</si>
  <si>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</si>
  <si>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</si>
  <si>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</si>
  <si>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</si>
  <si>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</si>
  <si>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</si>
  <si>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</si>
  <si>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</si>
  <si>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</si>
  <si>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</si>
  <si>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</si>
  <si>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</si>
  <si>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</si>
  <si>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</si>
  <si>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</si>
  <si>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</si>
  <si>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</si>
  <si>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</si>
  <si>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</si>
  <si>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</si>
  <si>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</si>
  <si>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</si>
  <si>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</si>
  <si>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</si>
  <si>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</si>
  <si>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</si>
  <si>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</si>
  <si>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</si>
  <si>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</si>
  <si>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</si>
  <si>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</si>
  <si>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</si>
  <si>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Муниципальный округ Турочакский район</t>
  </si>
  <si>
    <t>84525000</t>
  </si>
  <si>
    <t>муниципальный округ</t>
  </si>
  <si>
    <t>Муниципальный округ Чойский район</t>
  </si>
  <si>
    <t>84545000</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</si>
  <si>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</si>
  <si>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</si>
  <si>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</si>
  <si>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</si>
  <si>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</si>
  <si>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</si>
  <si>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</si>
  <si>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</si>
  <si>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</si>
  <si>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</si>
  <si>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</si>
  <si>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</si>
  <si>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</si>
  <si>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</si>
  <si>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</si>
  <si>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</si>
  <si>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</si>
  <si>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</si>
  <si>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</si>
  <si>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</si>
  <si>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</si>
  <si>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</si>
  <si>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</si>
  <si>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</si>
  <si>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</si>
  <si>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</si>
  <si>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</si>
  <si>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</si>
  <si>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</si>
  <si>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</si>
  <si>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</si>
  <si>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</si>
  <si>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</si>
  <si>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</si>
  <si>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</si>
  <si>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</si>
  <si>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</si>
  <si>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</si>
  <si>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</si>
  <si>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</si>
  <si>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</si>
  <si>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</si>
  <si>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</si>
  <si>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</si>
  <si>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</si>
  <si>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</si>
  <si>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</si>
  <si>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</si>
  <si>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</si>
  <si>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</si>
  <si>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</si>
  <si>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</si>
  <si>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</si>
  <si>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</si>
  <si>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</si>
  <si>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</si>
  <si>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</si>
  <si>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</si>
  <si>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</si>
  <si>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</si>
  <si>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</si>
  <si>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</si>
  <si>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</si>
  <si>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</si>
  <si>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</si>
  <si>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</si>
  <si>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</si>
  <si>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</si>
  <si>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</si>
  <si>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</si>
  <si>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</si>
  <si>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</si>
  <si>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</si>
  <si>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</si>
  <si>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60</t>
  </si>
  <si>
    <t>Усть-Мутинское</t>
  </si>
  <si>
    <t>84635470</t>
  </si>
  <si>
    <t>61</t>
  </si>
  <si>
    <t>Черноануйское</t>
  </si>
  <si>
    <t>84635480</t>
  </si>
  <si>
    <t>62</t>
  </si>
  <si>
    <t>Ябоганское</t>
  </si>
  <si>
    <t>84635485</t>
  </si>
  <si>
    <t>63</t>
  </si>
  <si>
    <t>Яконурское</t>
  </si>
  <si>
    <t>84635488</t>
  </si>
  <si>
    <t>64</t>
  </si>
  <si>
    <t>Усть-Коксинский муниципальный район</t>
  </si>
  <si>
    <t>84640000</t>
  </si>
  <si>
    <t>Амурское</t>
  </si>
  <si>
    <t>84640405</t>
  </si>
  <si>
    <t>65</t>
  </si>
  <si>
    <t>Верх-Уймонское</t>
  </si>
  <si>
    <t>84640415</t>
  </si>
  <si>
    <t>Горбуновское</t>
  </si>
  <si>
    <t>84640420</t>
  </si>
  <si>
    <t>67</t>
  </si>
  <si>
    <t>Карагайское</t>
  </si>
  <si>
    <t>84640440</t>
  </si>
  <si>
    <t>Катандинское</t>
  </si>
  <si>
    <t>84640445</t>
  </si>
  <si>
    <t>69</t>
  </si>
  <si>
    <t>Огневское</t>
  </si>
  <si>
    <t>84640455</t>
  </si>
  <si>
    <t>70</t>
  </si>
  <si>
    <t>Талдинское</t>
  </si>
  <si>
    <t>84640465</t>
  </si>
  <si>
    <t>71</t>
  </si>
  <si>
    <t>72</t>
  </si>
  <si>
    <t>Усть-Коксинское</t>
  </si>
  <si>
    <t>84640475</t>
  </si>
  <si>
    <t>73</t>
  </si>
  <si>
    <t>Чендекское</t>
  </si>
  <si>
    <t>84640485</t>
  </si>
  <si>
    <t>74</t>
  </si>
  <si>
    <t>Чемальский муниципальный район</t>
  </si>
  <si>
    <t>84643000</t>
  </si>
  <si>
    <t>Аносинское</t>
  </si>
  <si>
    <t>84643405</t>
  </si>
  <si>
    <t>75</t>
  </si>
  <si>
    <t>Бешпельтирское</t>
  </si>
  <si>
    <t>84643410</t>
  </si>
  <si>
    <t>76</t>
  </si>
  <si>
    <t>Куюсское</t>
  </si>
  <si>
    <t>84643440</t>
  </si>
  <si>
    <t>77</t>
  </si>
  <si>
    <t>Узнезинское</t>
  </si>
  <si>
    <t>84643445</t>
  </si>
  <si>
    <t>78</t>
  </si>
  <si>
    <t>79</t>
  </si>
  <si>
    <t>Чемальское</t>
  </si>
  <si>
    <t>84643455</t>
  </si>
  <si>
    <t>80</t>
  </si>
  <si>
    <t>Чепошское</t>
  </si>
  <si>
    <t>84643460</t>
  </si>
  <si>
    <t>81</t>
  </si>
  <si>
    <t>Элекмонарское</t>
  </si>
  <si>
    <t>84643470</t>
  </si>
  <si>
    <t>82</t>
  </si>
  <si>
    <t>Чойский муниципальный район</t>
  </si>
  <si>
    <t>84645000</t>
  </si>
  <si>
    <t>Верх-Пьянковское</t>
  </si>
  <si>
    <t>84645410</t>
  </si>
  <si>
    <t>83</t>
  </si>
  <si>
    <t>Каракокшинское</t>
  </si>
  <si>
    <t>84645430</t>
  </si>
  <si>
    <t>84</t>
  </si>
  <si>
    <t>Паспаульское</t>
  </si>
  <si>
    <t>84645440</t>
  </si>
  <si>
    <t>85</t>
  </si>
  <si>
    <t>Сейкинское</t>
  </si>
  <si>
    <t>84645445</t>
  </si>
  <si>
    <t>86</t>
  </si>
  <si>
    <t>Уйменское</t>
  </si>
  <si>
    <t>84645450</t>
  </si>
  <si>
    <t>87</t>
  </si>
  <si>
    <t>88</t>
  </si>
  <si>
    <t>Чойское</t>
  </si>
  <si>
    <t>84645460</t>
  </si>
  <si>
    <t>89</t>
  </si>
  <si>
    <t>Ыныргинское</t>
  </si>
  <si>
    <t>84645470</t>
  </si>
  <si>
    <t>90</t>
  </si>
  <si>
    <t>Шебалинский муниципальный район</t>
  </si>
  <si>
    <t>84650000</t>
  </si>
  <si>
    <t>Актельское</t>
  </si>
  <si>
    <t>84650405</t>
  </si>
  <si>
    <t>91</t>
  </si>
  <si>
    <t>Барагашское</t>
  </si>
  <si>
    <t>84650415</t>
  </si>
  <si>
    <t>92</t>
  </si>
  <si>
    <t>Беш-Озекское</t>
  </si>
  <si>
    <t>84650420</t>
  </si>
  <si>
    <t>93</t>
  </si>
  <si>
    <t>Верх-Апшуяхтинское</t>
  </si>
  <si>
    <t>84650430</t>
  </si>
  <si>
    <t>94</t>
  </si>
  <si>
    <t>Дъектиекское</t>
  </si>
  <si>
    <t>84650435</t>
  </si>
  <si>
    <t>95</t>
  </si>
  <si>
    <t>Ильинское</t>
  </si>
  <si>
    <t>84650445</t>
  </si>
  <si>
    <t>96</t>
  </si>
  <si>
    <t>Камлакское</t>
  </si>
  <si>
    <t>84650455</t>
  </si>
  <si>
    <t>97</t>
  </si>
  <si>
    <t>Каспинское</t>
  </si>
  <si>
    <t>84650457</t>
  </si>
  <si>
    <t>98</t>
  </si>
  <si>
    <t>Малочергинское</t>
  </si>
  <si>
    <t>84650465</t>
  </si>
  <si>
    <t>99</t>
  </si>
  <si>
    <t>Улусчергинское</t>
  </si>
  <si>
    <t>84650475</t>
  </si>
  <si>
    <t>100</t>
  </si>
  <si>
    <t>Чергинское</t>
  </si>
  <si>
    <t>84650490</t>
  </si>
  <si>
    <t>101</t>
  </si>
  <si>
    <t>102</t>
  </si>
  <si>
    <t>Шебалинское</t>
  </si>
  <si>
    <t>84650492</t>
  </si>
  <si>
    <t>103</t>
  </si>
  <si>
    <t>Шыргайтинское</t>
  </si>
  <si>
    <t>84650494</t>
  </si>
  <si>
    <t>104</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</si>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</sst>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177"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3d3a92eb-79c8-4bd7-af5b-0a5e21228249" TargetMode="External"/><Relationship Id="rId3" Type="http://schemas.openxmlformats.org/officeDocument/2006/relationships/hyperlink" Target="https://portal.eias.ru/Portal/DownloadPage.aspx?type=12&amp;guid=3d3a92eb-79c8-4bd7-af5b-0a5e21228249" TargetMode="External"/><Relationship Id="rId4" Type="http://schemas.openxmlformats.org/officeDocument/2006/relationships/hyperlink" Target="https://portal.eias.ru/Portal/DownloadPage.aspx?type=12&amp;guid=3d3a92eb-79c8-4bd7-af5b-0a5e21228249" TargetMode="External"/><Relationship Id="rId5" Type="http://schemas.openxmlformats.org/officeDocument/2006/relationships/hyperlink" Target="https://portal.eias.ru/Portal/DownloadPage.aspx?type=12&amp;guid=3d3a92eb-79c8-4bd7-af5b-0a5e21228249"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7E0F7-300A-B9A6-5003-0.FB77576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5" width="5.421875" customWidth="1"/>
    <col min="2" max="2" style="2685" width="9.140625" customWidth="1"/>
    <col min="3" max="3" style="2685" width="16.421875" customWidth="1"/>
    <col min="4" max="25" style="2685" width="6.28125" customWidth="1"/>
    <col min="26" max="28" style="268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2A0A8-D1DF-6E2A-ED16-0.593E49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389</v>
      </c>
      <c r="F4" s="2242"/>
      <c r="G4" s="2243"/>
      <c r="H4" s="2243"/>
      <c r="I4" s="2244"/>
      <c r="J4" s="495"/>
      <c r="K4" s="457"/>
      <c r="L4" s="457"/>
      <c r="W4" s="451">
        <v>22</v>
      </c>
    </row>
    <row s="1639" customFormat="1" customHeight="1" ht="18">
      <c r="A5" s="763"/>
      <c r="D5" s="826"/>
      <c r="E5" s="2218" t="str">
        <f>IF(org=0,"Не определено",org)</f>
        <v>АО "Водоканал"</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301</v>
      </c>
      <c r="F7" s="2212"/>
      <c r="G7" s="2213"/>
      <c r="H7" s="2213"/>
      <c r="I7" s="2213"/>
      <c r="J7" s="2213"/>
      <c r="K7" s="2213"/>
      <c r="L7" s="2227" t="s">
        <v>302</v>
      </c>
      <c r="W7" s="451">
        <v>14</v>
      </c>
    </row>
    <row customHeight="1" ht="48.29999999999999">
      <c r="D8" s="454"/>
      <c r="E8" s="477" t="s">
        <v>87</v>
      </c>
      <c r="F8" s="827"/>
      <c r="G8" s="469" t="s">
        <v>85</v>
      </c>
      <c r="H8" s="469" t="s">
        <v>86</v>
      </c>
      <c r="I8" s="418" t="s">
        <v>84</v>
      </c>
      <c r="J8" s="418" t="s">
        <v>390</v>
      </c>
      <c r="K8" s="418" t="s">
        <v>391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28</v>
      </c>
      <c r="L12" s="2245"/>
      <c r="M12" s="515"/>
      <c r="N12" s="515"/>
      <c r="O12" s="515"/>
      <c r="P12" s="520" t="s">
        <v>393</v>
      </c>
      <c r="Q12" s="520" t="s">
        <v>394</v>
      </c>
      <c r="R12" s="521" t="s">
        <v>395</v>
      </c>
      <c r="S12" s="515" t="s">
        <v>396</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57BE4-EBBE-C99D-115B-0.DDD2BA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09"/>
      <c r="R6" s="360"/>
      <c r="S6" s="1313">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13">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45750.6850462963</v>
      </c>
      <c r="W30" s="2268"/>
      <c r="X30" s="2268"/>
      <c r="Y30" s="2268"/>
      <c r="Z30" s="2268"/>
      <c r="AA30" s="2268"/>
      <c r="AB30" s="2268"/>
      <c r="AC30" s="330"/>
      <c r="AD30" s="2268" t="str">
        <f>IF(TITLE_DATE_PR_CHANGE="",IF(TITLE_DATE_PR="","",TITLE_DATE_PR),TITLE_DATE_PR_CHANGE)</f>
        <v>45750.6850462963</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482</v>
      </c>
      <c r="W31" s="2255"/>
      <c r="X31" s="2255"/>
      <c r="Y31" s="2255"/>
      <c r="Z31" s="2255"/>
      <c r="AA31" s="2255"/>
      <c r="AB31" s="2255"/>
      <c r="AC31" s="330"/>
      <c r="AD31" s="2255" t="str">
        <f>IF(TITLE_NUMBER_PR_CHANGE="",IF(TITLE_NUMBER_PR="","",TITLE_NUMBER_PR),TITLE_NUMBER_PR_CHANGE)</f>
        <v>482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45750.6850462963</v>
      </c>
      <c r="W34" s="2268"/>
      <c r="X34" s="2268"/>
      <c r="Y34" s="2268"/>
      <c r="Z34" s="2268"/>
      <c r="AA34" s="2268"/>
      <c r="AB34" s="2268"/>
      <c r="AC34" s="330"/>
      <c r="AD34" s="2268" t="str">
        <f>IF(TITLE_DATE_PR_CHANGE="",IF(TITLE_DATE_PR="","",TITLE_DATE_PR),TITLE_DATE_PR_CHANGE)</f>
        <v>45750.6850462963</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482</v>
      </c>
      <c r="W35" s="2255"/>
      <c r="X35" s="2255"/>
      <c r="Y35" s="2255"/>
      <c r="Z35" s="2255"/>
      <c r="AA35" s="2255"/>
      <c r="AB35" s="2255"/>
      <c r="AC35" s="330"/>
      <c r="AD35" s="2255" t="str">
        <f>IF(TITLE_NUMBER_PR_CHANGE="",IF(TITLE_NUMBER_PR="","",TITLE_NUMBER_PR),TITLE_NUMBER_PR_CHANGE)</f>
        <v>482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614" t="s">
        <v>433</v>
      </c>
      <c r="X40" s="2266" t="s">
        <v>434</v>
      </c>
      <c r="Y40" s="2267"/>
      <c r="Z40" s="2266" t="s">
        <v>435</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133</v>
      </c>
      <c r="C41" s="1374" t="s">
        <v>134</v>
      </c>
      <c r="D41" s="1374" t="s">
        <v>135</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225" t="s">
        <v>445</v>
      </c>
      <c r="AA41" s="2274" t="s">
        <v>446</v>
      </c>
      <c r="AB41" s="2275"/>
      <c r="AC41" s="2283"/>
      <c r="AD41" s="2265"/>
      <c r="AE41" s="2288"/>
      <c r="AF41" s="1226" t="s">
        <v>443</v>
      </c>
      <c r="AG41" s="1226" t="s">
        <v>444</v>
      </c>
      <c r="AH41" s="1317"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98</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154</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154</v>
      </c>
      <c r="B44" s="1367" t="s">
        <v>155</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23</v>
      </c>
    </row>
    <row customHeight="1" ht="24">
      <c r="A45" s="1367" t="s">
        <v>154</v>
      </c>
      <c r="B45" s="1367" t="s">
        <v>155</v>
      </c>
      <c r="C45" s="1367" t="s">
        <v>156</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4">
      <c r="A46" s="1367" t="s">
        <v>154</v>
      </c>
      <c r="B46" s="1367" t="s">
        <v>155</v>
      </c>
      <c r="C46" s="1367" t="s">
        <v>156</v>
      </c>
      <c r="D46" s="1367" t="s">
        <v>157</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23</v>
      </c>
    </row>
    <row customHeight="1" ht="49.5">
      <c r="A47" s="1367" t="s">
        <v>154</v>
      </c>
      <c r="B47" s="1367" t="s">
        <v>155</v>
      </c>
      <c r="C47" s="1367" t="s">
        <v>156</v>
      </c>
      <c r="D47" s="1367" t="s">
        <v>157</v>
      </c>
      <c r="E47" s="2263"/>
      <c r="F47" s="2263"/>
      <c r="G47" s="2263"/>
      <c r="H47" s="2263"/>
      <c r="I47" s="2260" t="str">
        <f>S46&amp;".1"</f>
        <v>....1</v>
      </c>
      <c r="J47" s="1367"/>
      <c r="K47" s="1367"/>
      <c r="L47" s="1368" t="s">
        <v>404</v>
      </c>
      <c r="P47" s="2261">
        <v>1</v>
      </c>
      <c r="Q47" s="1224"/>
      <c r="R47" s="360"/>
      <c r="S47" s="1228"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154</v>
      </c>
      <c r="B48" s="1367" t="s">
        <v>155</v>
      </c>
      <c r="C48" s="1367" t="s">
        <v>156</v>
      </c>
      <c r="D48" s="1367" t="s">
        <v>157</v>
      </c>
      <c r="E48" s="2263"/>
      <c r="F48" s="2263"/>
      <c r="G48" s="2263"/>
      <c r="H48" s="2263"/>
      <c r="I48" s="2290"/>
      <c r="J48" s="2260" t="str">
        <f>I47&amp;".1"</f>
        <v>....1.1</v>
      </c>
      <c r="K48" s="1367"/>
      <c r="L48" s="1368" t="s">
        <v>407</v>
      </c>
      <c r="P48" s="2261"/>
      <c r="Q48" s="2261">
        <v>1</v>
      </c>
      <c r="R48" s="361"/>
      <c r="S48" s="1228"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23</v>
      </c>
    </row>
    <row customHeight="1" ht="24">
      <c r="A49" s="1367" t="s">
        <v>154</v>
      </c>
      <c r="B49" s="1367" t="s">
        <v>155</v>
      </c>
      <c r="C49" s="1367" t="s">
        <v>156</v>
      </c>
      <c r="D49" s="1367" t="s">
        <v>157</v>
      </c>
      <c r="E49" s="2263"/>
      <c r="F49" s="2263"/>
      <c r="G49" s="2263"/>
      <c r="H49" s="2263"/>
      <c r="I49" s="2290"/>
      <c r="J49" s="2290"/>
      <c r="K49" s="2260" t="str">
        <f>J48&amp;".1"</f>
        <v>....1.1.1</v>
      </c>
      <c r="L49" s="1368" t="s">
        <v>410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23</v>
      </c>
    </row>
    <row customHeight="1" ht="1.05">
      <c r="A50" s="1367" t="s">
        <v>154</v>
      </c>
      <c r="B50" s="1367" t="s">
        <v>155</v>
      </c>
      <c r="C50" s="1367" t="s">
        <v>156</v>
      </c>
      <c r="D50" s="1367" t="s">
        <v>157</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154</v>
      </c>
      <c r="B51" s="1367" t="s">
        <v>155</v>
      </c>
      <c r="C51" s="1367" t="s">
        <v>156</v>
      </c>
      <c r="D51" s="1367" t="s">
        <v>157</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154</v>
      </c>
      <c r="B52" s="1367" t="s">
        <v>155</v>
      </c>
      <c r="C52" s="1367" t="s">
        <v>156</v>
      </c>
      <c r="D52" s="1367" t="s">
        <v>157</v>
      </c>
      <c r="E52" s="2263"/>
      <c r="F52" s="2263"/>
      <c r="G52" s="2263"/>
      <c r="H52" s="2263"/>
      <c r="I52" s="2260"/>
      <c r="J52" s="1367"/>
      <c r="K52" s="1367"/>
      <c r="L52" s="1368"/>
      <c r="P52" s="2261"/>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154</v>
      </c>
      <c r="B53" s="1367" t="s">
        <v>155</v>
      </c>
      <c r="C53" s="1367" t="s">
        <v>156</v>
      </c>
      <c r="D53" s="1367" t="s">
        <v>157</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154</v>
      </c>
      <c r="B54" s="1347" t="s">
        <v>155</v>
      </c>
      <c r="C54" s="1347" t="s">
        <v>156</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154</v>
      </c>
      <c r="B55" s="1347" t="s">
        <v>155</v>
      </c>
      <c r="C55" s="1318"/>
      <c r="D55" s="1318"/>
      <c r="E55" s="2263"/>
      <c r="F55" s="2262"/>
      <c r="G55" s="1318"/>
      <c r="H55" s="1318"/>
      <c r="I55" s="1318"/>
      <c r="J55" s="1318"/>
      <c r="K55" s="1318"/>
      <c r="L55" s="1343"/>
      <c r="M55" s="1325"/>
      <c r="N55" s="132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154</v>
      </c>
      <c r="B56" s="1347"/>
      <c r="C56" s="1347"/>
      <c r="D56" s="1347"/>
      <c r="E56" s="2262"/>
      <c r="F56" s="1347"/>
      <c r="G56" s="1347"/>
      <c r="H56" s="1347"/>
      <c r="I56" s="1347"/>
      <c r="J56" s="1347"/>
      <c r="K56" s="1347"/>
      <c r="L56" s="1350"/>
      <c r="M56" s="1325"/>
      <c r="N56" s="1325"/>
      <c r="O56" s="522"/>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60F48-6F25-A3CA-7366-0.BBFAD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45750.6850462963</v>
      </c>
      <c r="W30" s="2268"/>
      <c r="X30" s="2268"/>
      <c r="Y30" s="2268"/>
      <c r="Z30" s="2268"/>
      <c r="AA30" s="2268"/>
      <c r="AB30" s="2268"/>
      <c r="AC30" s="330"/>
      <c r="AD30" s="2268" t="str">
        <f>IF(TITLE_DATE_PR_CHANGE="",IF(TITLE_DATE_PR="","",TITLE_DATE_PR),TITLE_DATE_PR_CHANGE)</f>
        <v>45750.6850462963</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482</v>
      </c>
      <c r="W31" s="2255"/>
      <c r="X31" s="2255"/>
      <c r="Y31" s="2255"/>
      <c r="Z31" s="2255"/>
      <c r="AA31" s="2255"/>
      <c r="AB31" s="2255"/>
      <c r="AC31" s="330"/>
      <c r="AD31" s="2255" t="str">
        <f>IF(TITLE_NUMBER_PR_CHANGE="",IF(TITLE_NUMBER_PR="","",TITLE_NUMBER_PR),TITLE_NUMBER_PR_CHANGE)</f>
        <v>482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45750.6850462963</v>
      </c>
      <c r="W34" s="2268"/>
      <c r="X34" s="2268"/>
      <c r="Y34" s="2268"/>
      <c r="Z34" s="2268"/>
      <c r="AA34" s="2268"/>
      <c r="AB34" s="2268"/>
      <c r="AC34" s="330"/>
      <c r="AD34" s="2268" t="str">
        <f>IF(TITLE_DATE_PR_CHANGE="",IF(TITLE_DATE_PR="","",TITLE_DATE_PR),TITLE_DATE_PR_CHANGE)</f>
        <v>45750.6850462963</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482</v>
      </c>
      <c r="W35" s="2255"/>
      <c r="X35" s="2255"/>
      <c r="Y35" s="2255"/>
      <c r="Z35" s="2255"/>
      <c r="AA35" s="2255"/>
      <c r="AB35" s="2255"/>
      <c r="AC35" s="330"/>
      <c r="AD35" s="2255" t="str">
        <f>IF(TITLE_NUMBER_PR_CHANGE="",IF(TITLE_NUMBER_PR="","",TITLE_NUMBER_PR),TITLE_NUMBER_PR_CHANGE)</f>
        <v>482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t="s">
        <v>433</v>
      </c>
      <c r="X40" s="2266" t="s">
        <v>434</v>
      </c>
      <c r="Y40" s="2267"/>
      <c r="Z40" s="2266" t="s">
        <v>447</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133</v>
      </c>
      <c r="C41" s="1374" t="s">
        <v>134</v>
      </c>
      <c r="D41" s="1374" t="s">
        <v>135</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98</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159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159</v>
      </c>
      <c r="B44" s="1367" t="s">
        <v>160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159</v>
      </c>
      <c r="B47" s="1367" t="s">
        <v>160</v>
      </c>
      <c r="C47" s="1367" t="s">
        <v>161</v>
      </c>
      <c r="D47" s="1367" t="s">
        <v>162</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159</v>
      </c>
      <c r="B48" s="1367" t="s">
        <v>160</v>
      </c>
      <c r="C48" s="1367" t="s">
        <v>161</v>
      </c>
      <c r="D48" s="1367" t="s">
        <v>162</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159</v>
      </c>
      <c r="B49" s="1367" t="s">
        <v>160</v>
      </c>
      <c r="C49" s="1367" t="s">
        <v>161</v>
      </c>
      <c r="D49" s="1367" t="s">
        <v>162</v>
      </c>
      <c r="E49" s="2263"/>
      <c r="F49" s="2263"/>
      <c r="G49" s="2263"/>
      <c r="H49" s="2263"/>
      <c r="I49" s="2290"/>
      <c r="J49" s="2290"/>
      <c r="K49" s="2260" t="str">
        <f>J48&amp;".1"</f>
        <v>....1.1.1</v>
      </c>
      <c r="L49" s="1368" t="s">
        <v>410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159</v>
      </c>
      <c r="B50" s="1367" t="s">
        <v>160</v>
      </c>
      <c r="C50" s="1367" t="s">
        <v>161</v>
      </c>
      <c r="D50" s="1367" t="s">
        <v>162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ED827-7F0F-2A0C-0015-0.797B5C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45750.6850462963</v>
      </c>
      <c r="W30" s="2268"/>
      <c r="X30" s="2268"/>
      <c r="Y30" s="2268"/>
      <c r="Z30" s="2268"/>
      <c r="AA30" s="2268"/>
      <c r="AB30" s="2268"/>
      <c r="AC30" s="1639"/>
      <c r="AD30" s="2268" t="str">
        <f>IF(TITLE_DATE_PR_CHANGE="",IF(TITLE_DATE_PR="","",TITLE_DATE_PR),TITLE_DATE_PR_CHANGE)</f>
        <v>45750.6850462963</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482</v>
      </c>
      <c r="W31" s="2255"/>
      <c r="X31" s="2255"/>
      <c r="Y31" s="2255"/>
      <c r="Z31" s="2255"/>
      <c r="AA31" s="2255"/>
      <c r="AB31" s="2255"/>
      <c r="AC31" s="1639"/>
      <c r="AD31" s="2255" t="str">
        <f>IF(TITLE_NUMBER_PR_CHANGE="",IF(TITLE_NUMBER_PR="","",TITLE_NUMBER_PR),TITLE_NUMBER_PR_CHANGE)</f>
        <v>482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45750.6850462963</v>
      </c>
      <c r="W34" s="2268"/>
      <c r="X34" s="2268"/>
      <c r="Y34" s="2268"/>
      <c r="Z34" s="2268"/>
      <c r="AA34" s="2268"/>
      <c r="AB34" s="2268"/>
      <c r="AC34" s="1639"/>
      <c r="AD34" s="2268" t="str">
        <f>IF(TITLE_DATE_PR_CHANGE="",IF(TITLE_DATE_PR="","",TITLE_DATE_PR),TITLE_DATE_PR_CHANGE)</f>
        <v>45750.6850462963</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482</v>
      </c>
      <c r="W35" s="2255"/>
      <c r="X35" s="2255"/>
      <c r="Y35" s="2255"/>
      <c r="Z35" s="2255"/>
      <c r="AA35" s="2255"/>
      <c r="AB35" s="2255"/>
      <c r="AC35" s="1639"/>
      <c r="AD35" s="2255" t="str">
        <f>IF(TITLE_NUMBER_PR_CHANGE="",IF(TITLE_NUMBER_PR="","",TITLE_NUMBER_PR),TITLE_NUMBER_PR_CHANGE)</f>
        <v>482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447</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133</v>
      </c>
      <c r="C41" s="1270" t="s">
        <v>134</v>
      </c>
      <c r="D41" s="1270" t="s">
        <v>135</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98</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208</v>
      </c>
      <c r="B44" s="1271" t="s">
        <v>209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208</v>
      </c>
      <c r="B45" s="1271" t="s">
        <v>209</v>
      </c>
      <c r="C45" s="1271" t="s">
        <v>210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208</v>
      </c>
      <c r="B46" s="1271" t="s">
        <v>209</v>
      </c>
      <c r="C46" s="1271" t="s">
        <v>210</v>
      </c>
      <c r="D46" s="1271" t="s">
        <v>211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208</v>
      </c>
      <c r="B47" s="1271" t="s">
        <v>209</v>
      </c>
      <c r="C47" s="1271" t="s">
        <v>210</v>
      </c>
      <c r="D47" s="1271" t="s">
        <v>211</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208</v>
      </c>
      <c r="B48" s="1271" t="s">
        <v>209</v>
      </c>
      <c r="C48" s="1271" t="s">
        <v>210</v>
      </c>
      <c r="D48" s="1271" t="s">
        <v>211</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208</v>
      </c>
      <c r="B49" s="1271" t="s">
        <v>209</v>
      </c>
      <c r="C49" s="1271" t="s">
        <v>210</v>
      </c>
      <c r="D49" s="1271" t="s">
        <v>211</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208</v>
      </c>
      <c r="B50" s="1271" t="s">
        <v>209</v>
      </c>
      <c r="C50" s="1271" t="s">
        <v>210</v>
      </c>
      <c r="D50" s="1271" t="s">
        <v>211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208</v>
      </c>
      <c r="B51" s="1271" t="s">
        <v>209</v>
      </c>
      <c r="C51" s="1271" t="s">
        <v>210</v>
      </c>
      <c r="D51" s="1271" t="s">
        <v>211</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208</v>
      </c>
      <c r="B52" s="1271" t="s">
        <v>209</v>
      </c>
      <c r="C52" s="1271" t="s">
        <v>210</v>
      </c>
      <c r="D52" s="1271" t="s">
        <v>211</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208</v>
      </c>
      <c r="B53" s="1271" t="s">
        <v>209</v>
      </c>
      <c r="C53" s="1271" t="s">
        <v>210</v>
      </c>
      <c r="D53" s="1271" t="s">
        <v>211</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208</v>
      </c>
      <c r="B54" s="1379" t="s">
        <v>209</v>
      </c>
      <c r="C54" s="1379" t="s">
        <v>210</v>
      </c>
      <c r="D54" s="1378"/>
      <c r="E54" s="2294"/>
      <c r="F54" s="2294"/>
      <c r="G54" s="2293"/>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208</v>
      </c>
      <c r="B55" s="1379" t="s">
        <v>209</v>
      </c>
      <c r="C55" s="1378"/>
      <c r="D55" s="1378"/>
      <c r="E55" s="2294"/>
      <c r="F55" s="2293"/>
      <c r="G55" s="1378"/>
      <c r="H55" s="1378"/>
      <c r="I55" s="1378"/>
      <c r="J55" s="1378"/>
      <c r="K55" s="1378"/>
      <c r="L55" s="1381"/>
      <c r="M55" s="1383"/>
      <c r="N55" s="1383"/>
      <c r="O55" s="35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208</v>
      </c>
      <c r="B56" s="1379"/>
      <c r="C56" s="1379"/>
      <c r="D56" s="1379"/>
      <c r="E56" s="2293"/>
      <c r="F56" s="1379"/>
      <c r="G56" s="1379"/>
      <c r="H56" s="1379"/>
      <c r="I56" s="1379"/>
      <c r="J56" s="1379"/>
      <c r="K56" s="1379"/>
      <c r="L56" s="1385"/>
      <c r="M56" s="1383"/>
      <c r="N56" s="1383"/>
      <c r="O56" s="355"/>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A4A2F-482C-FDA6-7E85-0.8B4329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45750.6850462963</v>
      </c>
      <c r="W30" s="2268"/>
      <c r="X30" s="2268"/>
      <c r="Y30" s="2268"/>
      <c r="Z30" s="2268"/>
      <c r="AA30" s="2268"/>
      <c r="AB30" s="2268"/>
      <c r="AC30" s="1639"/>
      <c r="AD30" s="2268" t="str">
        <f>IF(TITLE_DATE_PR_CHANGE="",IF(TITLE_DATE_PR="","",TITLE_DATE_PR),TITLE_DATE_PR_CHANGE)</f>
        <v>45750.6850462963</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482</v>
      </c>
      <c r="W31" s="2255"/>
      <c r="X31" s="2255"/>
      <c r="Y31" s="2255"/>
      <c r="Z31" s="2255"/>
      <c r="AA31" s="2255"/>
      <c r="AB31" s="2255"/>
      <c r="AC31" s="1639"/>
      <c r="AD31" s="2255" t="str">
        <f>IF(TITLE_NUMBER_PR_CHANGE="",IF(TITLE_NUMBER_PR="","",TITLE_NUMBER_PR),TITLE_NUMBER_PR_CHANGE)</f>
        <v>482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45750.6850462963</v>
      </c>
      <c r="W34" s="2268"/>
      <c r="X34" s="2268"/>
      <c r="Y34" s="2268"/>
      <c r="Z34" s="2268"/>
      <c r="AA34" s="2268"/>
      <c r="AB34" s="2268"/>
      <c r="AC34" s="1639"/>
      <c r="AD34" s="2268" t="str">
        <f>IF(TITLE_DATE_PR_CHANGE="",IF(TITLE_DATE_PR="","",TITLE_DATE_PR),TITLE_DATE_PR_CHANGE)</f>
        <v>45750.6850462963</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482</v>
      </c>
      <c r="W35" s="2255"/>
      <c r="X35" s="2255"/>
      <c r="Y35" s="2255"/>
      <c r="Z35" s="2255"/>
      <c r="AA35" s="2255"/>
      <c r="AB35" s="2255"/>
      <c r="AC35" s="1639"/>
      <c r="AD35" s="2255" t="str">
        <f>IF(TITLE_NUMBER_PR_CHANGE="",IF(TITLE_NUMBER_PR="","",TITLE_NUMBER_PR),TITLE_NUMBER_PR_CHANGE)</f>
        <v>482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447</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133</v>
      </c>
      <c r="C41" s="1270" t="s">
        <v>134</v>
      </c>
      <c r="D41" s="1270" t="s">
        <v>135</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98</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208</v>
      </c>
      <c r="B44" s="1271" t="s">
        <v>209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208</v>
      </c>
      <c r="B45" s="1271" t="s">
        <v>209</v>
      </c>
      <c r="C45" s="1271" t="s">
        <v>210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208</v>
      </c>
      <c r="B46" s="1271" t="s">
        <v>209</v>
      </c>
      <c r="C46" s="1271" t="s">
        <v>210</v>
      </c>
      <c r="D46" s="1271" t="s">
        <v>211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208</v>
      </c>
      <c r="B47" s="1271" t="s">
        <v>209</v>
      </c>
      <c r="C47" s="1271" t="s">
        <v>210</v>
      </c>
      <c r="D47" s="1271" t="s">
        <v>211</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208</v>
      </c>
      <c r="B48" s="1271" t="s">
        <v>209</v>
      </c>
      <c r="C48" s="1271" t="s">
        <v>210</v>
      </c>
      <c r="D48" s="1271" t="s">
        <v>211</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208</v>
      </c>
      <c r="B49" s="1271" t="s">
        <v>209</v>
      </c>
      <c r="C49" s="1271" t="s">
        <v>210</v>
      </c>
      <c r="D49" s="1271" t="s">
        <v>211</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208</v>
      </c>
      <c r="B50" s="1271" t="s">
        <v>209</v>
      </c>
      <c r="C50" s="1271" t="s">
        <v>210</v>
      </c>
      <c r="D50" s="1271" t="s">
        <v>211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208</v>
      </c>
      <c r="B51" s="1271" t="s">
        <v>209</v>
      </c>
      <c r="C51" s="1271" t="s">
        <v>210</v>
      </c>
      <c r="D51" s="1271" t="s">
        <v>211</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208</v>
      </c>
      <c r="B52" s="1271" t="s">
        <v>209</v>
      </c>
      <c r="C52" s="1271" t="s">
        <v>210</v>
      </c>
      <c r="D52" s="1271" t="s">
        <v>211</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208</v>
      </c>
      <c r="B53" s="1271" t="s">
        <v>209</v>
      </c>
      <c r="C53" s="1271" t="s">
        <v>210</v>
      </c>
      <c r="D53" s="1271" t="s">
        <v>211</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208</v>
      </c>
      <c r="B54" s="1271" t="s">
        <v>209</v>
      </c>
      <c r="C54" s="1271" t="s">
        <v>210</v>
      </c>
      <c r="D54" s="1978"/>
      <c r="E54" s="2294"/>
      <c r="F54" s="2294"/>
      <c r="G54" s="2293"/>
      <c r="H54" s="1978"/>
      <c r="I54" s="1978"/>
      <c r="J54" s="1978"/>
      <c r="K54" s="1978"/>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208</v>
      </c>
      <c r="B55" s="1271" t="s">
        <v>209</v>
      </c>
      <c r="C55" s="1978"/>
      <c r="D55" s="1978"/>
      <c r="E55" s="2294"/>
      <c r="F55" s="2293"/>
      <c r="G55" s="1978"/>
      <c r="H55" s="1978"/>
      <c r="I55" s="1978"/>
      <c r="J55" s="1978"/>
      <c r="K55" s="1978"/>
      <c r="L55" s="1384"/>
      <c r="M55" s="1979"/>
      <c r="N55" s="1979"/>
      <c r="O55" s="1639"/>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208</v>
      </c>
      <c r="B56" s="1271"/>
      <c r="C56" s="1271"/>
      <c r="D56" s="1271"/>
      <c r="E56" s="2293"/>
      <c r="F56" s="1271"/>
      <c r="G56" s="1271"/>
      <c r="H56" s="1271"/>
      <c r="I56" s="1271"/>
      <c r="J56" s="1271"/>
      <c r="K56" s="1271"/>
      <c r="L56" s="1314"/>
      <c r="M56" s="1979"/>
      <c r="N56" s="1979"/>
      <c r="O56" s="1639"/>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7389B-C7E4-EDD3-137D-0.AFC3EA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45750.6850462963</v>
      </c>
      <c r="W30" s="2268"/>
      <c r="X30" s="2268"/>
      <c r="Y30" s="2268"/>
      <c r="Z30" s="2268"/>
      <c r="AA30" s="2268"/>
      <c r="AB30" s="2268"/>
      <c r="AC30" s="330"/>
      <c r="AD30" s="2268" t="str">
        <f>IF(TITLE_DATE_PR_CHANGE="",IF(TITLE_DATE_PR="","",TITLE_DATE_PR),TITLE_DATE_PR_CHANGE)</f>
        <v>45750.6850462963</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482</v>
      </c>
      <c r="W31" s="2255"/>
      <c r="X31" s="2255"/>
      <c r="Y31" s="2255"/>
      <c r="Z31" s="2255"/>
      <c r="AA31" s="2255"/>
      <c r="AB31" s="2255"/>
      <c r="AC31" s="330"/>
      <c r="AD31" s="2255" t="str">
        <f>IF(TITLE_NUMBER_PR_CHANGE="",IF(TITLE_NUMBER_PR="","",TITLE_NUMBER_PR),TITLE_NUMBER_PR_CHANGE)</f>
        <v>482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45750.6850462963</v>
      </c>
      <c r="W34" s="2268"/>
      <c r="X34" s="2268"/>
      <c r="Y34" s="2268"/>
      <c r="Z34" s="2268"/>
      <c r="AA34" s="2268"/>
      <c r="AB34" s="2268"/>
      <c r="AC34" s="330"/>
      <c r="AD34" s="2268" t="str">
        <f>IF(TITLE_DATE_PR_CHANGE="",IF(TITLE_DATE_PR="","",TITLE_DATE_PR),TITLE_DATE_PR_CHANGE)</f>
        <v>45750.6850462963</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482</v>
      </c>
      <c r="W35" s="2255"/>
      <c r="X35" s="2255"/>
      <c r="Y35" s="2255"/>
      <c r="Z35" s="2255"/>
      <c r="AA35" s="2255"/>
      <c r="AB35" s="2255"/>
      <c r="AC35" s="330"/>
      <c r="AD35" s="2255" t="str">
        <f>IF(TITLE_NUMBER_PR_CHANGE="",IF(TITLE_NUMBER_PR="","",TITLE_NUMBER_PR),TITLE_NUMBER_PR_CHANGE)</f>
        <v>482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95"/>
      <c r="Y39" s="2295"/>
      <c r="Z39" s="2279"/>
      <c r="AA39" s="2279"/>
      <c r="AB39" s="2280"/>
      <c r="AC39" s="2281" t="s">
        <v>429</v>
      </c>
      <c r="AD39" s="2278" t="s">
        <v>428</v>
      </c>
      <c r="AE39" s="2279"/>
      <c r="AF39" s="2295"/>
      <c r="AG39" s="2295"/>
      <c r="AH39" s="2279"/>
      <c r="AI39" s="2279"/>
      <c r="AJ39" s="2280"/>
      <c r="AK39" s="2281" t="s">
        <v>430</v>
      </c>
      <c r="AL39" s="2284" t="s">
        <v>431</v>
      </c>
      <c r="AM39" s="2131"/>
      <c r="AS39" s="1159">
        <v>14</v>
      </c>
    </row>
    <row customHeight="1" ht="24">
      <c r="Q40" s="380"/>
      <c r="R40" s="380"/>
      <c r="S40" s="2277"/>
      <c r="T40" s="2213"/>
      <c r="U40" s="1035"/>
      <c r="V40" s="2296" t="s">
        <v>432</v>
      </c>
      <c r="W40" s="2298" t="s">
        <v>433</v>
      </c>
      <c r="X40" s="1380" t="s">
        <v>434</v>
      </c>
      <c r="Y40" s="1380"/>
      <c r="Z40" s="2273" t="s">
        <v>435</v>
      </c>
      <c r="AA40" s="2273"/>
      <c r="AB40" s="2267"/>
      <c r="AC40" s="2282"/>
      <c r="AD40" s="2296" t="s">
        <v>432</v>
      </c>
      <c r="AE40" s="2298" t="s">
        <v>433</v>
      </c>
      <c r="AF40" s="1380" t="s">
        <v>434</v>
      </c>
      <c r="AG40" s="1380"/>
      <c r="AH40" s="2273" t="s">
        <v>435</v>
      </c>
      <c r="AI40" s="2273"/>
      <c r="AJ40" s="2267"/>
      <c r="AK40" s="2282"/>
      <c r="AL40" s="2285"/>
      <c r="AM40" s="2131"/>
      <c r="AS40" s="1159">
        <v>23</v>
      </c>
    </row>
    <row s="1270" customFormat="1" customHeight="1" ht="24">
      <c r="A41" s="1374"/>
      <c r="B41" s="1374" t="s">
        <v>133</v>
      </c>
      <c r="C41" s="1374" t="s">
        <v>134</v>
      </c>
      <c r="D41" s="1374" t="s">
        <v>135</v>
      </c>
      <c r="E41" s="1368" t="s">
        <v>436</v>
      </c>
      <c r="F41" s="1368" t="s">
        <v>437</v>
      </c>
      <c r="G41" s="1368" t="s">
        <v>438</v>
      </c>
      <c r="H41" s="1368" t="s">
        <v>439</v>
      </c>
      <c r="I41" s="1368" t="s">
        <v>440</v>
      </c>
      <c r="J41" s="1368" t="s">
        <v>441</v>
      </c>
      <c r="K41" s="1368" t="s">
        <v>442</v>
      </c>
      <c r="L41" s="1368" t="s">
        <v>417</v>
      </c>
      <c r="M41" s="1366"/>
      <c r="N41" s="1366"/>
      <c r="O41" s="1366"/>
      <c r="P41" s="1332"/>
      <c r="Q41" s="380"/>
      <c r="R41" s="380"/>
      <c r="S41" s="2277"/>
      <c r="T41" s="2213"/>
      <c r="U41" s="306"/>
      <c r="V41" s="2297"/>
      <c r="W41" s="2299"/>
      <c r="X41" s="1377" t="s">
        <v>443</v>
      </c>
      <c r="Y41" s="1377" t="s">
        <v>444</v>
      </c>
      <c r="Z41" s="1338" t="s">
        <v>445</v>
      </c>
      <c r="AA41" s="2274" t="s">
        <v>446</v>
      </c>
      <c r="AB41" s="2275"/>
      <c r="AC41" s="2283"/>
      <c r="AD41" s="2297"/>
      <c r="AE41" s="2299"/>
      <c r="AF41" s="1377" t="s">
        <v>443</v>
      </c>
      <c r="AG41" s="1377" t="s">
        <v>444</v>
      </c>
      <c r="AH41" s="1338" t="s">
        <v>445</v>
      </c>
      <c r="AI41" s="2274" t="s">
        <v>446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98</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190</v>
      </c>
      <c r="B47" s="1367" t="s">
        <v>191</v>
      </c>
      <c r="C47" s="1367" t="s">
        <v>192</v>
      </c>
      <c r="D47" s="1367" t="s">
        <v>193</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190</v>
      </c>
      <c r="B48" s="1367" t="s">
        <v>191</v>
      </c>
      <c r="C48" s="1367" t="s">
        <v>192</v>
      </c>
      <c r="D48" s="1367" t="s">
        <v>193</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190</v>
      </c>
      <c r="B49" s="1367" t="s">
        <v>191</v>
      </c>
      <c r="C49" s="1367" t="s">
        <v>192</v>
      </c>
      <c r="D49" s="1367" t="s">
        <v>193</v>
      </c>
      <c r="E49" s="2263"/>
      <c r="F49" s="2263"/>
      <c r="G49" s="2263"/>
      <c r="H49" s="2263"/>
      <c r="I49" s="2290"/>
      <c r="J49" s="2290"/>
      <c r="K49" s="2260" t="str">
        <f>J48&amp;".1"</f>
        <v>....1.1.1</v>
      </c>
      <c r="L49" s="1368" t="s">
        <v>410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190</v>
      </c>
      <c r="B55" s="1347" t="s">
        <v>191</v>
      </c>
      <c r="C55" s="1318"/>
      <c r="D55" s="1318"/>
      <c r="E55" s="2263"/>
      <c r="F55" s="2262"/>
      <c r="G55" s="1318"/>
      <c r="H55" s="1318"/>
      <c r="I55" s="1318"/>
      <c r="J55" s="1318"/>
      <c r="K55" s="1318"/>
      <c r="L55" s="1343"/>
      <c r="M55" s="1325"/>
      <c r="N55" s="132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190</v>
      </c>
      <c r="B56" s="1347"/>
      <c r="C56" s="1347"/>
      <c r="D56" s="1347"/>
      <c r="E56" s="2262"/>
      <c r="F56" s="1347"/>
      <c r="G56" s="1347"/>
      <c r="H56" s="1347"/>
      <c r="I56" s="1347"/>
      <c r="J56" s="1347"/>
      <c r="K56" s="1347"/>
      <c r="L56" s="1350"/>
      <c r="M56" s="1325"/>
      <c r="N56" s="1325"/>
      <c r="O56" s="522"/>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F6588-44D7-8C2A-7C49-0.F20288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45750.6850462963</v>
      </c>
      <c r="W30" s="2268"/>
      <c r="X30" s="2268"/>
      <c r="Y30" s="2268"/>
      <c r="Z30" s="2268"/>
      <c r="AA30" s="2268"/>
      <c r="AB30" s="2268"/>
      <c r="AC30" s="330"/>
      <c r="AD30" s="2268" t="str">
        <f>IF(TITLE_DATE_PR_CHANGE="",IF(TITLE_DATE_PR="","",TITLE_DATE_PR),TITLE_DATE_PR_CHANGE)</f>
        <v>45750.6850462963</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482</v>
      </c>
      <c r="W31" s="2255"/>
      <c r="X31" s="2255"/>
      <c r="Y31" s="2255"/>
      <c r="Z31" s="2255"/>
      <c r="AA31" s="2255"/>
      <c r="AB31" s="2255"/>
      <c r="AC31" s="330"/>
      <c r="AD31" s="2255" t="str">
        <f>IF(TITLE_NUMBER_PR_CHANGE="",IF(TITLE_NUMBER_PR="","",TITLE_NUMBER_PR),TITLE_NUMBER_PR_CHANGE)</f>
        <v>482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45750.6850462963</v>
      </c>
      <c r="W34" s="2268"/>
      <c r="X34" s="2268"/>
      <c r="Y34" s="2268"/>
      <c r="Z34" s="2268"/>
      <c r="AA34" s="2268"/>
      <c r="AB34" s="2268"/>
      <c r="AC34" s="330"/>
      <c r="AD34" s="2268" t="str">
        <f>IF(TITLE_DATE_PR_CHANGE="",IF(TITLE_DATE_PR="","",TITLE_DATE_PR),TITLE_DATE_PR_CHANGE)</f>
        <v>45750.6850462963</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482</v>
      </c>
      <c r="W35" s="2255"/>
      <c r="X35" s="2255"/>
      <c r="Y35" s="2255"/>
      <c r="Z35" s="2255"/>
      <c r="AA35" s="2255"/>
      <c r="AB35" s="2255"/>
      <c r="AC35" s="330"/>
      <c r="AD35" s="2255" t="str">
        <f>IF(TITLE_NUMBER_PR_CHANGE="",IF(TITLE_NUMBER_PR="","",TITLE_NUMBER_PR),TITLE_NUMBER_PR_CHANGE)</f>
        <v>482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448</v>
      </c>
      <c r="AE40" s="2287"/>
      <c r="AF40" s="2266" t="s">
        <v>434</v>
      </c>
      <c r="AG40" s="2267"/>
      <c r="AH40" s="2266" t="s">
        <v>435</v>
      </c>
      <c r="AI40" s="2273"/>
      <c r="AJ40" s="2267"/>
      <c r="AK40" s="2282"/>
      <c r="AL40" s="2285"/>
      <c r="AM40" s="2131"/>
      <c r="AS40" s="1159">
        <v>34</v>
      </c>
    </row>
    <row customHeight="1" ht="35.699999999999996">
      <c r="A41" s="1374"/>
      <c r="B41" s="1374" t="s">
        <v>133</v>
      </c>
      <c r="C41" s="1374" t="s">
        <v>134</v>
      </c>
      <c r="D41" s="1374" t="s">
        <v>135</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98</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166</v>
      </c>
      <c r="B47" s="1347" t="s">
        <v>167</v>
      </c>
      <c r="C47" s="1347" t="s">
        <v>168</v>
      </c>
      <c r="D47" s="1347" t="s">
        <v>169</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166</v>
      </c>
      <c r="B48" s="1367" t="s">
        <v>167</v>
      </c>
      <c r="C48" s="1367" t="s">
        <v>168</v>
      </c>
      <c r="D48" s="1367" t="s">
        <v>169</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2E556-6ECB-B873-5B77-0.679010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407</v>
      </c>
      <c r="M7" s="541"/>
      <c r="N7" s="1370"/>
      <c r="P7" s="2261"/>
      <c r="Q7" s="2261">
        <v>1</v>
      </c>
      <c r="R7" s="1646"/>
      <c r="S7" s="2011">
        <f>$J7</f>
      </c>
      <c r="T7" s="290" t="s">
        <v>408</v>
      </c>
      <c r="U7" s="304"/>
      <c r="V7" s="2309"/>
      <c r="W7" s="2309"/>
      <c r="X7" s="2309"/>
      <c r="Y7" s="2309"/>
      <c r="Z7" s="2309"/>
      <c r="AA7" s="2309"/>
      <c r="AB7" s="2309"/>
      <c r="AC7" s="2309"/>
      <c r="AD7" s="2309"/>
      <c r="AE7" s="2309"/>
      <c r="AF7" s="2309"/>
      <c r="AG7" s="2309"/>
      <c r="AH7" s="2309"/>
      <c r="AI7" s="2309"/>
      <c r="AJ7" s="2309"/>
      <c r="AK7" s="2309"/>
      <c r="AL7" s="2309"/>
      <c r="AM7" s="2014" t="s">
        <v>409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45750.6850462963</v>
      </c>
      <c r="W30" s="2268"/>
      <c r="X30" s="2268"/>
      <c r="Y30" s="2268"/>
      <c r="Z30" s="2268"/>
      <c r="AA30" s="2268"/>
      <c r="AB30" s="2268"/>
      <c r="AC30" s="330"/>
      <c r="AD30" s="2268" t="str">
        <f>IF(TITLE_DATE_PR_CHANGE="",IF(TITLE_DATE_PR="","",TITLE_DATE_PR),TITLE_DATE_PR_CHANGE)</f>
        <v>45750.6850462963</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482</v>
      </c>
      <c r="W31" s="2255"/>
      <c r="X31" s="2255"/>
      <c r="Y31" s="2255"/>
      <c r="Z31" s="2255"/>
      <c r="AA31" s="2255"/>
      <c r="AB31" s="2255"/>
      <c r="AC31" s="330"/>
      <c r="AD31" s="2255" t="str">
        <f>IF(TITLE_NUMBER_PR_CHANGE="",IF(TITLE_NUMBER_PR="","",TITLE_NUMBER_PR),TITLE_NUMBER_PR_CHANGE)</f>
        <v>482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45750.6850462963</v>
      </c>
      <c r="W34" s="2268"/>
      <c r="X34" s="2268"/>
      <c r="Y34" s="2268"/>
      <c r="Z34" s="2268"/>
      <c r="AA34" s="2268"/>
      <c r="AB34" s="2268"/>
      <c r="AC34" s="330"/>
      <c r="AD34" s="2268" t="str">
        <f>IF(TITLE_DATE_PR_CHANGE="",IF(TITLE_DATE_PR="","",TITLE_DATE_PR),TITLE_DATE_PR_CHANGE)</f>
        <v>45750.6850462963</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482</v>
      </c>
      <c r="W35" s="2255"/>
      <c r="X35" s="2255"/>
      <c r="Y35" s="2255"/>
      <c r="Z35" s="2255"/>
      <c r="AA35" s="2255"/>
      <c r="AB35" s="2255"/>
      <c r="AC35" s="330"/>
      <c r="AD35" s="2255" t="str">
        <f>IF(TITLE_NUMBER_PR_CHANGE="",IF(TITLE_NUMBER_PR="","",TITLE_NUMBER_PR),TITLE_NUMBER_PR_CHANGE)</f>
        <v>482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448</v>
      </c>
      <c r="AE40" s="2287"/>
      <c r="AF40" s="2266" t="s">
        <v>434</v>
      </c>
      <c r="AG40" s="2267"/>
      <c r="AH40" s="2266" t="s">
        <v>435</v>
      </c>
      <c r="AI40" s="2273"/>
      <c r="AJ40" s="2267"/>
      <c r="AK40" s="2282"/>
      <c r="AL40" s="2285"/>
      <c r="AM40" s="2131"/>
      <c r="AS40" s="1159">
        <v>34</v>
      </c>
    </row>
    <row customHeight="1" ht="35.699999999999996">
      <c r="A41" s="1374"/>
      <c r="B41" s="1374" t="s">
        <v>133</v>
      </c>
      <c r="C41" s="1374" t="s">
        <v>134</v>
      </c>
      <c r="D41" s="1374" t="s">
        <v>135</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98</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178</v>
      </c>
      <c r="B44" s="1367" t="s">
        <v>179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178</v>
      </c>
      <c r="B45" s="1367" t="s">
        <v>179</v>
      </c>
      <c r="C45" s="1367" t="s">
        <v>180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178</v>
      </c>
      <c r="B46" s="1367" t="s">
        <v>179</v>
      </c>
      <c r="C46" s="1367" t="s">
        <v>180</v>
      </c>
      <c r="D46" s="1367" t="s">
        <v>181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178</v>
      </c>
      <c r="B47" s="1347" t="s">
        <v>179</v>
      </c>
      <c r="C47" s="1347" t="s">
        <v>180</v>
      </c>
      <c r="D47" s="1347" t="s">
        <v>181</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178</v>
      </c>
      <c r="B48" s="1367" t="s">
        <v>179</v>
      </c>
      <c r="C48" s="1367" t="s">
        <v>180</v>
      </c>
      <c r="D48" s="1367" t="s">
        <v>181</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178</v>
      </c>
      <c r="B49" s="1367" t="s">
        <v>179</v>
      </c>
      <c r="C49" s="1367" t="s">
        <v>180</v>
      </c>
      <c r="D49" s="1367" t="s">
        <v>181</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178</v>
      </c>
      <c r="B50" s="1367" t="s">
        <v>179</v>
      </c>
      <c r="C50" s="1367" t="s">
        <v>180</v>
      </c>
      <c r="D50" s="1367" t="s">
        <v>181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178</v>
      </c>
      <c r="B51" s="1367" t="s">
        <v>179</v>
      </c>
      <c r="C51" s="1367" t="s">
        <v>180</v>
      </c>
      <c r="D51" s="1367" t="s">
        <v>181</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178</v>
      </c>
      <c r="B52" s="1367" t="s">
        <v>179</v>
      </c>
      <c r="C52" s="1367" t="s">
        <v>180</v>
      </c>
      <c r="D52" s="1367" t="s">
        <v>181</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178</v>
      </c>
      <c r="B53" s="1367" t="s">
        <v>179</v>
      </c>
      <c r="C53" s="1367" t="s">
        <v>180</v>
      </c>
      <c r="D53" s="1367" t="s">
        <v>181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178</v>
      </c>
      <c r="B54" s="1347" t="s">
        <v>179</v>
      </c>
      <c r="C54" s="1347" t="s">
        <v>180</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178</v>
      </c>
      <c r="B55" s="1347" t="s">
        <v>179</v>
      </c>
      <c r="C55" s="1318"/>
      <c r="D55" s="1318"/>
      <c r="E55" s="2263"/>
      <c r="F55" s="2262"/>
      <c r="G55" s="1318"/>
      <c r="H55" s="1318"/>
      <c r="I55" s="1318"/>
      <c r="J55" s="1318"/>
      <c r="K55" s="1318"/>
      <c r="L55" s="1343"/>
      <c r="M55" s="1325"/>
      <c r="N55" s="132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178</v>
      </c>
      <c r="B56" s="1347"/>
      <c r="C56" s="1347"/>
      <c r="D56" s="1347"/>
      <c r="E56" s="2262"/>
      <c r="F56" s="1347"/>
      <c r="G56" s="1347"/>
      <c r="H56" s="1347"/>
      <c r="I56" s="1347"/>
      <c r="J56" s="1347"/>
      <c r="K56" s="1347"/>
      <c r="L56" s="1350"/>
      <c r="M56" s="1325"/>
      <c r="N56" s="1325"/>
      <c r="O56" s="522"/>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A8A01-AB79-1EFB-4C71-0.E15220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121</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247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248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"Водоканал"</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45750.6850462963</v>
      </c>
      <c r="W30" s="2268"/>
      <c r="X30" s="2268"/>
      <c r="Y30" s="2268"/>
      <c r="Z30" s="2268"/>
      <c r="AA30" s="2268"/>
      <c r="AB30" s="2268"/>
      <c r="AC30" s="330"/>
      <c r="AD30" s="2268" t="str">
        <f>IF(TITLE_DATE_PR_CHANGE="",IF(TITLE_DATE_PR="","",TITLE_DATE_PR),TITLE_DATE_PR_CHANGE)</f>
        <v>45750.6850462963</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482</v>
      </c>
      <c r="W31" s="2255"/>
      <c r="X31" s="2255"/>
      <c r="Y31" s="2255"/>
      <c r="Z31" s="2255"/>
      <c r="AA31" s="2255"/>
      <c r="AB31" s="2255"/>
      <c r="AC31" s="330"/>
      <c r="AD31" s="2255" t="str">
        <f>IF(TITLE_NUMBER_PR_CHANGE="",IF(TITLE_NUMBER_PR="","",TITLE_NUMBER_PR),TITLE_NUMBER_PR_CHANGE)</f>
        <v>482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45750.6850462963</v>
      </c>
      <c r="W34" s="2268"/>
      <c r="X34" s="2268"/>
      <c r="Y34" s="2268"/>
      <c r="Z34" s="2268"/>
      <c r="AA34" s="2268"/>
      <c r="AB34" s="2268"/>
      <c r="AC34" s="330"/>
      <c r="AD34" s="2268" t="str">
        <f>IF(TITLE_DATE_PR_CHANGE="",IF(TITLE_DATE_PR="","",TITLE_DATE_PR),TITLE_DATE_PR_CHANGE)</f>
        <v>45750.6850462963</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482</v>
      </c>
      <c r="W35" s="2255"/>
      <c r="X35" s="2255"/>
      <c r="Y35" s="2255"/>
      <c r="Z35" s="2255"/>
      <c r="AA35" s="2255"/>
      <c r="AB35" s="2255"/>
      <c r="AC35" s="330"/>
      <c r="AD35" s="2255" t="str">
        <f>IF(TITLE_NUMBER_PR_CHANGE="",IF(TITLE_NUMBER_PR="","",TITLE_NUMBER_PR),TITLE_NUMBER_PR_CHANGE)</f>
        <v>482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448</v>
      </c>
      <c r="AE40" s="2287"/>
      <c r="AF40" s="2266" t="s">
        <v>434</v>
      </c>
      <c r="AG40" s="2267"/>
      <c r="AH40" s="2266" t="s">
        <v>435</v>
      </c>
      <c r="AI40" s="2273"/>
      <c r="AJ40" s="2267"/>
      <c r="AK40" s="2282"/>
      <c r="AL40" s="2285"/>
      <c r="AM40" s="2131"/>
      <c r="AS40" s="1159">
        <v>34</v>
      </c>
    </row>
    <row customHeight="1" ht="35.699999999999996">
      <c r="A41" s="1374"/>
      <c r="B41" s="1374" t="s">
        <v>133</v>
      </c>
      <c r="C41" s="1374" t="s">
        <v>134</v>
      </c>
      <c r="D41" s="1374" t="s">
        <v>135</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98</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121</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184</v>
      </c>
      <c r="B44" s="1367" t="s">
        <v>185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184</v>
      </c>
      <c r="B45" s="1367" t="s">
        <v>185</v>
      </c>
      <c r="C45" s="1367" t="s">
        <v>186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184</v>
      </c>
      <c r="B46" s="1367" t="s">
        <v>185</v>
      </c>
      <c r="C46" s="1367" t="s">
        <v>186</v>
      </c>
      <c r="D46" s="1367" t="s">
        <v>187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184</v>
      </c>
      <c r="B47" s="1347" t="s">
        <v>185</v>
      </c>
      <c r="C47" s="1347" t="s">
        <v>186</v>
      </c>
      <c r="D47" s="1347" t="s">
        <v>187</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184</v>
      </c>
      <c r="B48" s="1367" t="s">
        <v>185</v>
      </c>
      <c r="C48" s="1367" t="s">
        <v>186</v>
      </c>
      <c r="D48" s="1367" t="s">
        <v>187</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184</v>
      </c>
      <c r="B49" s="1367" t="s">
        <v>185</v>
      </c>
      <c r="C49" s="1367" t="s">
        <v>186</v>
      </c>
      <c r="D49" s="1367" t="s">
        <v>187</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184</v>
      </c>
      <c r="B50" s="1367" t="s">
        <v>185</v>
      </c>
      <c r="C50" s="1367" t="s">
        <v>186</v>
      </c>
      <c r="D50" s="1367" t="s">
        <v>187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184</v>
      </c>
      <c r="B51" s="1367" t="s">
        <v>185</v>
      </c>
      <c r="C51" s="1367" t="s">
        <v>186</v>
      </c>
      <c r="D51" s="1367" t="s">
        <v>187</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184</v>
      </c>
      <c r="B52" s="1367" t="s">
        <v>185</v>
      </c>
      <c r="C52" s="1367" t="s">
        <v>186</v>
      </c>
      <c r="D52" s="1367" t="s">
        <v>187</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184</v>
      </c>
      <c r="B53" s="1367" t="s">
        <v>185</v>
      </c>
      <c r="C53" s="1367" t="s">
        <v>186</v>
      </c>
      <c r="D53" s="1367" t="s">
        <v>187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184</v>
      </c>
      <c r="B54" s="1347" t="s">
        <v>185</v>
      </c>
      <c r="C54" s="1347" t="s">
        <v>186</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184</v>
      </c>
      <c r="B55" s="1347" t="s">
        <v>185</v>
      </c>
      <c r="C55" s="1318"/>
      <c r="D55" s="1318"/>
      <c r="E55" s="2263"/>
      <c r="F55" s="2262"/>
      <c r="G55" s="1318"/>
      <c r="H55" s="1318"/>
      <c r="I55" s="1318"/>
      <c r="J55" s="1318"/>
      <c r="K55" s="1318"/>
      <c r="L55" s="1343"/>
      <c r="M55" s="1325"/>
      <c r="N55" s="1325"/>
      <c r="P55" s="1320"/>
      <c r="Q55" s="1321"/>
      <c r="R55" s="1320"/>
      <c r="S55" s="1326"/>
      <c r="T55" s="1329" t="s">
        <v>247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184</v>
      </c>
      <c r="B56" s="1347"/>
      <c r="C56" s="1347"/>
      <c r="D56" s="1347"/>
      <c r="E56" s="2262"/>
      <c r="F56" s="1347"/>
      <c r="G56" s="1347"/>
      <c r="H56" s="1347"/>
      <c r="I56" s="1347"/>
      <c r="J56" s="1347"/>
      <c r="K56" s="1347"/>
      <c r="L56" s="1350"/>
      <c r="M56" s="1325"/>
      <c r="N56" s="1325"/>
      <c r="O56" s="522"/>
      <c r="P56" s="384"/>
      <c r="Q56" s="1348"/>
      <c r="R56" s="384"/>
      <c r="S56" s="1326"/>
      <c r="T56" s="1329" t="s">
        <v>248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249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3BC08-BF94-C2E7-DED1-0.B737D78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121</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407</v>
      </c>
      <c r="N7" s="513"/>
      <c r="O7" s="331"/>
      <c r="Q7" s="2261"/>
      <c r="R7" s="2261">
        <v>1</v>
      </c>
      <c r="S7" s="522"/>
      <c r="T7" s="361"/>
      <c r="U7" s="1340">
        <f>$J7</f>
      </c>
      <c r="V7" s="290" t="s">
        <v>408</v>
      </c>
      <c r="W7" s="304"/>
      <c r="X7" s="2249"/>
      <c r="Y7" s="2250"/>
      <c r="Z7" s="2250"/>
      <c r="AA7" s="2250"/>
      <c r="AB7" s="2250"/>
      <c r="AC7" s="2239"/>
      <c r="AD7" s="2239"/>
      <c r="AE7" s="2239"/>
      <c r="AF7" s="2312"/>
      <c r="AG7" s="2249"/>
      <c r="AH7" s="2250"/>
      <c r="AI7" s="2250"/>
      <c r="AJ7" s="2250"/>
      <c r="AK7" s="2250"/>
      <c r="AL7" s="2250"/>
      <c r="AM7" s="2250"/>
      <c r="AN7" s="2250"/>
      <c r="AO7" s="2250"/>
      <c r="AP7" s="2251"/>
      <c r="AQ7" s="1262" t="s">
        <v>409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247</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248</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"Водоканал"</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422</v>
      </c>
      <c r="V34" s="2254"/>
      <c r="W34" s="1376"/>
      <c r="X34" s="2268" t="str">
        <f>IF(TITLE_DATE_PR_CHANGE="",IF(TITLE_DATE_PR="","",TITLE_DATE_PR),TITLE_DATE_PR_CHANGE)</f>
        <v>45750.6850462963</v>
      </c>
      <c r="Y34" s="2268"/>
      <c r="Z34" s="2268"/>
      <c r="AA34" s="2268"/>
      <c r="AB34" s="2268"/>
      <c r="AC34" s="2268"/>
      <c r="AD34" s="2268"/>
      <c r="AE34" s="2268"/>
      <c r="AF34" s="330"/>
      <c r="AG34" s="2268" t="str">
        <f>IF(TITLE_DATE_PR_CHANGE="",IF(TITLE_DATE_PR="","",TITLE_DATE_PR),TITLE_DATE_PR_CHANGE)</f>
        <v>45750.6850462963</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423</v>
      </c>
      <c r="V35" s="2254"/>
      <c r="W35" s="1376"/>
      <c r="X35" s="2255" t="str">
        <f>IF(TITLE_NUMBER_PR_CHANGE="",IF(TITLE_NUMBER_PR="","",TITLE_NUMBER_PR),TITLE_NUMBER_PR_CHANGE)</f>
        <v>482</v>
      </c>
      <c r="Y35" s="2255"/>
      <c r="Z35" s="2255"/>
      <c r="AA35" s="2255"/>
      <c r="AB35" s="2255"/>
      <c r="AC35" s="2255"/>
      <c r="AD35" s="2255"/>
      <c r="AE35" s="2255"/>
      <c r="AF35" s="330"/>
      <c r="AG35" s="2255" t="str">
        <f>IF(TITLE_NUMBER_PR_CHANGE="",IF(TITLE_NUMBER_PR="","",TITLE_NUMBER_PR),TITLE_NUMBER_PR_CHANGE)</f>
        <v>482</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424</v>
      </c>
      <c r="V38" s="2254"/>
      <c r="W38" s="1376"/>
      <c r="X38" s="2268" t="str">
        <f>IF(TITLE_DATE_PR_CHANGE="",IF(TITLE_DATE_PR="","",TITLE_DATE_PR),TITLE_DATE_PR_CHANGE)</f>
        <v>45750.6850462963</v>
      </c>
      <c r="Y38" s="2268"/>
      <c r="Z38" s="2268"/>
      <c r="AA38" s="2268"/>
      <c r="AB38" s="2268"/>
      <c r="AC38" s="2268"/>
      <c r="AD38" s="2268"/>
      <c r="AE38" s="2268"/>
      <c r="AF38" s="330"/>
      <c r="AG38" s="2268" t="str">
        <f>IF(TITLE_DATE_PR_CHANGE="",IF(TITLE_DATE_PR="","",TITLE_DATE_PR),TITLE_DATE_PR_CHANGE)</f>
        <v>45750.6850462963</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425</v>
      </c>
      <c r="V39" s="2254"/>
      <c r="W39" s="1376"/>
      <c r="X39" s="2255" t="str">
        <f>IF(TITLE_NUMBER_PR_CHANGE="",IF(TITLE_NUMBER_PR="","",TITLE_NUMBER_PR),TITLE_NUMBER_PR_CHANGE)</f>
        <v>482</v>
      </c>
      <c r="Y39" s="2255"/>
      <c r="Z39" s="2255"/>
      <c r="AA39" s="2255"/>
      <c r="AB39" s="2255"/>
      <c r="AC39" s="2255"/>
      <c r="AD39" s="2255"/>
      <c r="AE39" s="2255"/>
      <c r="AF39" s="330"/>
      <c r="AG39" s="2255" t="str">
        <f>IF(TITLE_NUMBER_PR_CHANGE="",IF(TITLE_NUMBER_PR="","",TITLE_NUMBER_PR),TITLE_NUMBER_PR_CHANGE)</f>
        <v>482</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302</v>
      </c>
      <c r="AW42" s="1159">
        <v>14</v>
      </c>
    </row>
    <row customHeight="1" ht="14.699999999999998">
      <c r="R43" s="380"/>
      <c r="S43" s="380"/>
      <c r="T43" s="380"/>
      <c r="U43" s="2277" t="s">
        <v>87</v>
      </c>
      <c r="V43" s="2213" t="s">
        <v>427</v>
      </c>
      <c r="W43" s="305"/>
      <c r="X43" s="2278" t="s">
        <v>428</v>
      </c>
      <c r="Y43" s="2295"/>
      <c r="Z43" s="2295"/>
      <c r="AA43" s="2295"/>
      <c r="AB43" s="2295"/>
      <c r="AC43" s="2279"/>
      <c r="AD43" s="2279"/>
      <c r="AE43" s="2280"/>
      <c r="AF43" s="2281" t="s">
        <v>429</v>
      </c>
      <c r="AG43" s="2278" t="s">
        <v>428</v>
      </c>
      <c r="AH43" s="2295"/>
      <c r="AI43" s="2295"/>
      <c r="AJ43" s="2295"/>
      <c r="AK43" s="2295"/>
      <c r="AL43" s="2279"/>
      <c r="AM43" s="2279"/>
      <c r="AN43" s="2280"/>
      <c r="AO43" s="2281" t="s">
        <v>430</v>
      </c>
      <c r="AP43" s="2284" t="s">
        <v>431</v>
      </c>
      <c r="AQ43" s="2131"/>
      <c r="AW43" s="1159">
        <v>14</v>
      </c>
    </row>
    <row customHeight="1" ht="35.699999999999996">
      <c r="R44" s="380"/>
      <c r="S44" s="380"/>
      <c r="T44" s="380"/>
      <c r="U44" s="2277"/>
      <c r="V44" s="2213"/>
      <c r="W44" s="1035"/>
      <c r="X44" s="2298" t="s">
        <v>453</v>
      </c>
      <c r="Y44" s="2316" t="s">
        <v>454</v>
      </c>
      <c r="Z44" s="2316"/>
      <c r="AA44" s="2316"/>
      <c r="AB44" s="2316"/>
      <c r="AC44" s="2298" t="s">
        <v>435</v>
      </c>
      <c r="AD44" s="2615"/>
      <c r="AE44" s="2318"/>
      <c r="AF44" s="2282"/>
      <c r="AG44" s="2298" t="s">
        <v>453</v>
      </c>
      <c r="AH44" s="2316" t="s">
        <v>454</v>
      </c>
      <c r="AI44" s="2316"/>
      <c r="AJ44" s="2316"/>
      <c r="AK44" s="2316"/>
      <c r="AL44" s="2298" t="s">
        <v>435</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445</v>
      </c>
      <c r="AD46" s="2325" t="s">
        <v>446</v>
      </c>
      <c r="AE46" s="2326"/>
      <c r="AF46" s="2282"/>
      <c r="AG46" s="2329"/>
      <c r="AH46" s="2322"/>
      <c r="AI46" s="2321" t="s">
        <v>457</v>
      </c>
      <c r="AJ46" s="2274" t="s">
        <v>458</v>
      </c>
      <c r="AK46" s="2275"/>
      <c r="AL46" s="2321" t="s">
        <v>445</v>
      </c>
      <c r="AM46" s="2325" t="s">
        <v>446</v>
      </c>
      <c r="AN46" s="2326"/>
      <c r="AO46" s="2282"/>
      <c r="AP46" s="2285"/>
      <c r="AQ46" s="2131"/>
      <c r="AW46" s="1159">
        <v>26</v>
      </c>
    </row>
    <row customHeight="1" ht="65.25">
      <c r="A47" s="1263"/>
      <c r="B47" s="1263" t="s">
        <v>133</v>
      </c>
      <c r="C47" s="1263" t="s">
        <v>134</v>
      </c>
      <c r="D47" s="1263" t="s">
        <v>135</v>
      </c>
      <c r="E47" s="1314" t="s">
        <v>436</v>
      </c>
      <c r="F47" s="1314" t="s">
        <v>437</v>
      </c>
      <c r="G47" s="1314" t="s">
        <v>438</v>
      </c>
      <c r="H47" s="1314" t="s">
        <v>439</v>
      </c>
      <c r="I47" s="1314" t="s">
        <v>440</v>
      </c>
      <c r="J47" s="1314" t="s">
        <v>441</v>
      </c>
      <c r="K47" s="1314" t="s">
        <v>442</v>
      </c>
      <c r="L47" s="1314" t="s">
        <v>459</v>
      </c>
      <c r="M47" s="1314" t="s">
        <v>417</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98</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172</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121</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172</v>
      </c>
      <c r="B50" s="1271" t="s">
        <v>173</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399</v>
      </c>
      <c r="AS50" s="504"/>
      <c r="AT50" s="504" t="str">
        <f>IF(V50="","",V50)</f>
        <v>Территория действия тарифа</v>
      </c>
      <c r="AU50" s="504"/>
      <c r="AV50" s="504"/>
      <c r="AW50" s="1159">
        <v>21</v>
      </c>
    </row>
    <row customHeight="1" ht="24">
      <c r="A51" s="1271" t="s">
        <v>172</v>
      </c>
      <c r="B51" s="1271" t="s">
        <v>173</v>
      </c>
      <c r="C51" s="1271" t="s">
        <v>174</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401</v>
      </c>
      <c r="AS51" s="504"/>
      <c r="AT51" s="504" t="str">
        <f>IF(V51="","",V51)</f>
        <v>Наименование системы теплоснабжения </v>
      </c>
      <c r="AU51" s="504"/>
      <c r="AV51" s="504"/>
      <c r="AW51" s="1159">
        <v>23</v>
      </c>
    </row>
    <row customHeight="1" ht="22.049999999999997">
      <c r="A52" s="1271" t="s">
        <v>172</v>
      </c>
      <c r="B52" s="1271" t="s">
        <v>173</v>
      </c>
      <c r="C52" s="1271" t="s">
        <v>174</v>
      </c>
      <c r="D52" s="1271" t="s">
        <v>175</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403</v>
      </c>
      <c r="AS52" s="504"/>
      <c r="AT52" s="504" t="str">
        <f>IF(V52="","",V52)</f>
        <v>Источник тепловой энергии  </v>
      </c>
      <c r="AU52" s="504"/>
      <c r="AV52" s="504"/>
      <c r="AW52" s="1159">
        <v>21</v>
      </c>
    </row>
    <row s="1646" customFormat="1" customHeight="1" ht="0">
      <c r="A53" s="1379" t="s">
        <v>172</v>
      </c>
      <c r="B53" s="1379" t="s">
        <v>173</v>
      </c>
      <c r="C53" s="1379" t="s">
        <v>174</v>
      </c>
      <c r="D53" s="1379" t="s">
        <v>175</v>
      </c>
      <c r="E53" s="2294"/>
      <c r="F53" s="2294"/>
      <c r="G53" s="2294"/>
      <c r="H53" s="2315"/>
      <c r="I53" s="2131" t="str">
        <f>U52&amp;".1"</f>
        <v>....1</v>
      </c>
      <c r="J53" s="1379"/>
      <c r="K53" s="1379"/>
      <c r="L53" s="1379"/>
      <c r="M53" s="1385" t="s">
        <v>404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172</v>
      </c>
      <c r="B54" s="1271" t="s">
        <v>173</v>
      </c>
      <c r="C54" s="1271" t="s">
        <v>174</v>
      </c>
      <c r="D54" s="1271" t="s">
        <v>175</v>
      </c>
      <c r="E54" s="2294"/>
      <c r="F54" s="2294"/>
      <c r="G54" s="2294"/>
      <c r="H54" s="2315"/>
      <c r="I54" s="2105"/>
      <c r="J54" s="2131" t="str">
        <f>I53&amp;".1"</f>
        <v>....1.1</v>
      </c>
      <c r="K54" s="1271"/>
      <c r="L54" s="1271"/>
      <c r="M54" s="1314" t="s">
        <v>407</v>
      </c>
      <c r="Q54" s="2261"/>
      <c r="R54" s="2261">
        <v>1</v>
      </c>
      <c r="S54" s="522"/>
      <c r="T54" s="361"/>
      <c r="U54" s="1340" t="str">
        <f>$J54</f>
        <v>....1.1</v>
      </c>
      <c r="V54" s="290" t="s">
        <v>408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409</v>
      </c>
      <c r="AS54" s="504"/>
      <c r="AT54" s="504" t="str">
        <f>IF(V54="","",V54)</f>
        <v>Группа потребителей</v>
      </c>
      <c r="AU54" s="504"/>
      <c r="AV54" s="504"/>
      <c r="AW54" s="1159">
        <v>21</v>
      </c>
    </row>
    <row customHeight="1" ht="22.049999999999997">
      <c r="A55" s="1271" t="s">
        <v>172</v>
      </c>
      <c r="B55" s="1271" t="s">
        <v>173</v>
      </c>
      <c r="C55" s="1271" t="s">
        <v>174</v>
      </c>
      <c r="D55" s="1271" t="s">
        <v>175</v>
      </c>
      <c r="E55" s="2294"/>
      <c r="F55" s="2294"/>
      <c r="G55" s="2294"/>
      <c r="H55" s="2315"/>
      <c r="I55" s="2105"/>
      <c r="J55" s="2105"/>
      <c r="K55" s="2131" t="str">
        <f>J54&amp;".1"</f>
        <v>....1.1.1</v>
      </c>
      <c r="L55" s="143"/>
      <c r="M55" s="1314" t="s">
        <v>410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172</v>
      </c>
      <c r="B56" s="1271" t="s">
        <v>173</v>
      </c>
      <c r="C56" s="1271" t="s">
        <v>174</v>
      </c>
      <c r="D56" s="1271" t="s">
        <v>175</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172</v>
      </c>
      <c r="B57" s="1271" t="s">
        <v>173</v>
      </c>
      <c r="C57" s="1271" t="s">
        <v>174</v>
      </c>
      <c r="D57" s="1271" t="s">
        <v>175</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172</v>
      </c>
      <c r="B58" s="1271" t="s">
        <v>173</v>
      </c>
      <c r="C58" s="1271" t="s">
        <v>174</v>
      </c>
      <c r="D58" s="1271" t="s">
        <v>175</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172</v>
      </c>
      <c r="B59" s="1271" t="s">
        <v>173</v>
      </c>
      <c r="C59" s="1271" t="s">
        <v>174</v>
      </c>
      <c r="D59" s="1271" t="s">
        <v>175</v>
      </c>
      <c r="E59" s="2294"/>
      <c r="F59" s="2294"/>
      <c r="G59" s="2294"/>
      <c r="H59" s="2315"/>
      <c r="I59" s="2105"/>
      <c r="J59" s="2131"/>
      <c r="K59" s="1271"/>
      <c r="L59" s="1271"/>
      <c r="M59" s="1314"/>
      <c r="Q59" s="2261"/>
      <c r="R59" s="2261"/>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172</v>
      </c>
      <c r="B60" s="1271" t="s">
        <v>173</v>
      </c>
      <c r="C60" s="1271" t="s">
        <v>174</v>
      </c>
      <c r="D60" s="1271" t="s">
        <v>175</v>
      </c>
      <c r="E60" s="2294"/>
      <c r="F60" s="2294"/>
      <c r="G60" s="2294"/>
      <c r="H60" s="2315"/>
      <c r="I60" s="2131"/>
      <c r="J60" s="1271"/>
      <c r="K60" s="1271"/>
      <c r="L60" s="1271"/>
      <c r="M60" s="1314"/>
      <c r="Q60" s="2261"/>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172</v>
      </c>
      <c r="B61" s="1271" t="s">
        <v>173</v>
      </c>
      <c r="C61" s="1271" t="s">
        <v>174</v>
      </c>
      <c r="D61" s="1271" t="s">
        <v>175</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172</v>
      </c>
      <c r="B62" s="1379" t="s">
        <v>173</v>
      </c>
      <c r="C62" s="1379" t="s">
        <v>174</v>
      </c>
      <c r="D62" s="1378"/>
      <c r="E62" s="2294"/>
      <c r="F62" s="2294"/>
      <c r="G62" s="2293"/>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172</v>
      </c>
      <c r="B63" s="1379" t="s">
        <v>173</v>
      </c>
      <c r="C63" s="1378"/>
      <c r="D63" s="1378"/>
      <c r="E63" s="2294"/>
      <c r="F63" s="2293"/>
      <c r="G63" s="1378"/>
      <c r="H63" s="1378"/>
      <c r="I63" s="1378"/>
      <c r="J63" s="1378"/>
      <c r="K63" s="1378"/>
      <c r="L63" s="1378"/>
      <c r="M63" s="1381"/>
      <c r="N63" s="1383"/>
      <c r="O63" s="1383"/>
      <c r="P63" s="355"/>
      <c r="Q63" s="1320"/>
      <c r="R63" s="1321"/>
      <c r="S63" s="1320"/>
      <c r="T63" s="1320"/>
      <c r="U63" s="1326"/>
      <c r="V63" s="1329" t="s">
        <v>247</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172</v>
      </c>
      <c r="B64" s="1379"/>
      <c r="C64" s="1379"/>
      <c r="D64" s="1379"/>
      <c r="E64" s="2293"/>
      <c r="F64" s="1379"/>
      <c r="G64" s="1379"/>
      <c r="H64" s="1379"/>
      <c r="I64" s="1379"/>
      <c r="J64" s="1379"/>
      <c r="K64" s="1379"/>
      <c r="L64" s="1379"/>
      <c r="M64" s="1385"/>
      <c r="N64" s="1383"/>
      <c r="O64" s="1383"/>
      <c r="P64" s="355"/>
      <c r="Q64" s="384"/>
      <c r="R64" s="1348"/>
      <c r="S64" s="384"/>
      <c r="T64" s="384"/>
      <c r="U64" s="1326"/>
      <c r="V64" s="1329" t="s">
        <v>248</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249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64B659-3A56-C847-0FAF-0.7477F9F4}"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46388.60690972222</v>
      </c>
      <c r="G11" s="81"/>
      <c r="H11" s="777" t="s">
        <v>22</v>
      </c>
      <c r="J11" s="880" t="s">
        <v>23</v>
      </c>
      <c r="Q11" s="78">
        <v>0</v>
      </c>
    </row>
    <row customHeight="1" ht="22.5">
      <c r="A12" s="2102"/>
      <c r="D12" s="79"/>
      <c r="E12" s="1169" t="s">
        <v>24</v>
      </c>
      <c r="F12" s="1736">
        <v>46752.684212962966</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45750.6850462963</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633"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A5A5A4F-6EE5-F6BF-EA6A-0.4DF30956}"/>
    <hyperlink ref="H17" location="Титульный!H9" display="Как заполнить?" tooltip="Помощь по работе с полями отчётной формы" xr:uid="{.C7F8231-B615-F98F-5FDB-0.6E87D35D}"/>
    <hyperlink ref="H39" location="Титульный!H9" display="Как заполнить?" tooltip="Помощь по работе с полями отчётной формы" xr:uid="{2C9DC7A6-0097-DBEF-3623-0.F5879F0D}"/>
    <hyperlink ref="H62" location="Титульный!H9" display="Как заполнить?" tooltip="Помощь по работе с полями отчётной формы" xr:uid="{F16BBA8F-0DF7-FAC4-29FC-0.D6A037F4}"/>
    <hyperlink ref="F70" r:id="rId4" xr:uid="{525BAFE6-1FC2-9F41-C356-0.24ACC8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EBC4F-C4E4-645F-41B5-0.D116531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121</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247</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248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467</v>
      </c>
      <c r="AE23" s="1511" t="s">
        <v>468</v>
      </c>
      <c r="AF23" s="1511" t="s">
        <v>467</v>
      </c>
      <c r="AI23" s="1511" t="s">
        <v>469</v>
      </c>
      <c r="AJ23" s="1511" t="s">
        <v>467</v>
      </c>
      <c r="AM23" s="1511" t="s">
        <v>470</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"Водоканал"</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422</v>
      </c>
      <c r="T31" s="2254"/>
      <c r="U31" s="1376"/>
      <c r="V31" s="2268" t="str">
        <f>IF(TITLE_DATE_PR_CHANGE="",IF(TITLE_DATE_PR="","",TITLE_DATE_PR),TITLE_DATE_PR_CHANGE)</f>
        <v>45750.6850462963</v>
      </c>
      <c r="W31" s="2268"/>
      <c r="X31" s="2268"/>
      <c r="Y31" s="2268"/>
      <c r="Z31" s="2268"/>
      <c r="AA31" s="330"/>
      <c r="AB31" s="2268" t="str">
        <f>IF(TITLE_DATE_PR_CHANGE="",IF(TITLE_DATE_PR="","",TITLE_DATE_PR),TITLE_DATE_PR_CHANGE)</f>
        <v>45750.6850462963</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55" t="str">
        <f>IF(TITLE_NUMBER_PR_CHANGE="",IF(TITLE_NUMBER_PR="","",TITLE_NUMBER_PR),TITLE_NUMBER_PR_CHANGE)</f>
        <v>482</v>
      </c>
      <c r="W32" s="2255"/>
      <c r="X32" s="2255"/>
      <c r="Y32" s="2255"/>
      <c r="Z32" s="2255"/>
      <c r="AA32" s="330"/>
      <c r="AB32" s="2255" t="str">
        <f>IF(TITLE_NUMBER_PR_CHANGE="",IF(TITLE_NUMBER_PR="","",TITLE_NUMBER_PR),TITLE_NUMBER_PR_CHANGE)</f>
        <v>482</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422</v>
      </c>
      <c r="T35" s="2254"/>
      <c r="U35" s="1376"/>
      <c r="V35" s="2268" t="str">
        <f>IF(TITLE_DATE_PR_CHANGE="",IF(TITLE_DATE_PR="","",TITLE_DATE_PR),TITLE_DATE_PR_CHANGE)</f>
        <v>45750.6850462963</v>
      </c>
      <c r="W35" s="2268"/>
      <c r="X35" s="2268"/>
      <c r="Y35" s="2268"/>
      <c r="Z35" s="2268"/>
      <c r="AA35" s="330"/>
      <c r="AB35" s="2268" t="str">
        <f>IF(TITLE_DATE_PR_CHANGE="",IF(TITLE_DATE_PR="","",TITLE_DATE_PR),TITLE_DATE_PR_CHANGE)</f>
        <v>45750.6850462963</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55" t="str">
        <f>IF(TITLE_NUMBER_PR_CHANGE="",IF(TITLE_NUMBER_PR="","",TITLE_NUMBER_PR),TITLE_NUMBER_PR_CHANGE)</f>
        <v>482</v>
      </c>
      <c r="W36" s="2255"/>
      <c r="X36" s="2255"/>
      <c r="Y36" s="2255"/>
      <c r="Z36" s="2255"/>
      <c r="AA36" s="330"/>
      <c r="AB36" s="2255" t="str">
        <f>IF(TITLE_NUMBER_PR_CHANGE="",IF(TITLE_NUMBER_PR="","",TITLE_NUMBER_PR),TITLE_NUMBER_PR_CHANGE)</f>
        <v>482</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302</v>
      </c>
      <c r="BA39" s="1159">
        <v>14</v>
      </c>
    </row>
    <row customHeight="1" ht="14.699999999999998">
      <c r="Q40" s="295"/>
      <c r="R40" s="380"/>
      <c r="S40" s="2277" t="s">
        <v>87</v>
      </c>
      <c r="T40" s="2213" t="s">
        <v>471</v>
      </c>
      <c r="U40" s="305"/>
      <c r="V40" s="2279"/>
      <c r="W40" s="2279"/>
      <c r="X40" s="2279"/>
      <c r="Y40" s="2279"/>
      <c r="Z40" s="2280"/>
      <c r="AA40" s="2340" t="s">
        <v>429</v>
      </c>
      <c r="AB40" s="2332" t="s">
        <v>472</v>
      </c>
      <c r="AC40" s="2295"/>
      <c r="AD40" s="2295"/>
      <c r="AE40" s="2333"/>
      <c r="AF40" s="2295" t="s">
        <v>473</v>
      </c>
      <c r="AG40" s="2295"/>
      <c r="AH40" s="2295"/>
      <c r="AI40" s="2333"/>
      <c r="AJ40" s="2332" t="s">
        <v>474</v>
      </c>
      <c r="AK40" s="2295"/>
      <c r="AL40" s="2295"/>
      <c r="AM40" s="2333"/>
      <c r="AN40" s="2332" t="s">
        <v>428</v>
      </c>
      <c r="AO40" s="2295"/>
      <c r="AP40" s="2279"/>
      <c r="AQ40" s="2279"/>
      <c r="AR40" s="2280"/>
      <c r="AS40" s="2281" t="s">
        <v>429</v>
      </c>
      <c r="AT40" s="2284" t="s">
        <v>431</v>
      </c>
      <c r="AU40" s="2131"/>
      <c r="BA40" s="1159">
        <v>14</v>
      </c>
    </row>
    <row customHeight="1" ht="35.699999999999996">
      <c r="Q41" s="295"/>
      <c r="R41" s="380"/>
      <c r="S41" s="2277"/>
      <c r="T41" s="2213"/>
      <c r="U41" s="1035"/>
      <c r="V41" s="2131" t="s">
        <v>475</v>
      </c>
      <c r="W41" s="2131"/>
      <c r="X41" s="2298" t="s">
        <v>435</v>
      </c>
      <c r="Y41" s="2317"/>
      <c r="Z41" s="2318"/>
      <c r="AA41" s="2341"/>
      <c r="AB41" s="2334"/>
      <c r="AC41" s="2335"/>
      <c r="AD41" s="2335"/>
      <c r="AE41" s="2336"/>
      <c r="AF41" s="2335"/>
      <c r="AG41" s="2335"/>
      <c r="AH41" s="2335"/>
      <c r="AI41" s="2336"/>
      <c r="AJ41" s="2334"/>
      <c r="AK41" s="2335"/>
      <c r="AL41" s="2335"/>
      <c r="AM41" s="2335"/>
      <c r="AN41" s="2131" t="s">
        <v>475</v>
      </c>
      <c r="AO41" s="2131"/>
      <c r="AP41" s="2317" t="s">
        <v>435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133</v>
      </c>
      <c r="C43" s="1374" t="s">
        <v>134</v>
      </c>
      <c r="D43" s="1374" t="s">
        <v>135</v>
      </c>
      <c r="E43" s="1368" t="s">
        <v>436</v>
      </c>
      <c r="F43" s="1368" t="s">
        <v>437</v>
      </c>
      <c r="G43" s="1368" t="s">
        <v>438</v>
      </c>
      <c r="H43" s="1368" t="s">
        <v>439</v>
      </c>
      <c r="I43" s="1368" t="s">
        <v>440</v>
      </c>
      <c r="J43" s="1368" t="s">
        <v>441</v>
      </c>
      <c r="K43" s="1368" t="s">
        <v>442</v>
      </c>
      <c r="L43" s="1368" t="s">
        <v>417</v>
      </c>
      <c r="Q43" s="295"/>
      <c r="R43" s="380"/>
      <c r="S43" s="2277"/>
      <c r="T43" s="2213"/>
      <c r="U43" s="306"/>
      <c r="V43" s="1334" t="s">
        <v>476</v>
      </c>
      <c r="W43" s="1334" t="s">
        <v>477</v>
      </c>
      <c r="X43" s="1342" t="s">
        <v>445</v>
      </c>
      <c r="Y43" s="2274" t="s">
        <v>446</v>
      </c>
      <c r="Z43" s="2275"/>
      <c r="AA43" s="2342"/>
      <c r="AB43" s="2337"/>
      <c r="AC43" s="2338"/>
      <c r="AD43" s="2338"/>
      <c r="AE43" s="2339"/>
      <c r="AF43" s="2338"/>
      <c r="AG43" s="2338"/>
      <c r="AH43" s="2338"/>
      <c r="AI43" s="2339"/>
      <c r="AJ43" s="2337"/>
      <c r="AK43" s="2338"/>
      <c r="AL43" s="2338"/>
      <c r="AM43" s="2339"/>
      <c r="AN43" s="1864" t="s">
        <v>476</v>
      </c>
      <c r="AO43" s="1864" t="s">
        <v>477</v>
      </c>
      <c r="AP43" s="1342" t="s">
        <v>445</v>
      </c>
      <c r="AQ43" s="2274" t="s">
        <v>446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98</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196</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121</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196</v>
      </c>
      <c r="B46" s="1367" t="s">
        <v>197</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399</v>
      </c>
      <c r="AW46" s="504"/>
      <c r="AX46" s="504" t="str">
        <f>IF(T46="","",T46)</f>
        <v>Территория действия тарифа</v>
      </c>
      <c r="AY46" s="504"/>
      <c r="AZ46" s="504"/>
      <c r="BA46" s="1159">
        <v>21</v>
      </c>
    </row>
    <row customHeight="1" ht="24">
      <c r="A47" s="1367" t="s">
        <v>196</v>
      </c>
      <c r="B47" s="1367" t="s">
        <v>197</v>
      </c>
      <c r="C47" s="1367" t="s">
        <v>198</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401</v>
      </c>
      <c r="AW47" s="504"/>
      <c r="AX47" s="504" t="str">
        <f>IF(T47="","",T47)</f>
        <v>Наименование системы теплоснабжения </v>
      </c>
      <c r="AY47" s="504"/>
      <c r="AZ47" s="504"/>
      <c r="BA47" s="1159">
        <v>23</v>
      </c>
    </row>
    <row customHeight="1" ht="21">
      <c r="A48" s="1367" t="s">
        <v>196</v>
      </c>
      <c r="B48" s="1367" t="s">
        <v>197</v>
      </c>
      <c r="C48" s="1367" t="s">
        <v>198</v>
      </c>
      <c r="D48" s="1367" t="s">
        <v>199</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403</v>
      </c>
      <c r="AW48" s="504"/>
      <c r="AX48" s="504" t="str">
        <f>IF(T48="","",T48)</f>
        <v>Источник тепловой энергии  </v>
      </c>
      <c r="AY48" s="504"/>
      <c r="AZ48" s="504"/>
      <c r="BA48" s="1159">
        <v>20</v>
      </c>
    </row>
    <row s="1646" customFormat="1" customHeight="1" ht="1.05">
      <c r="A49" s="1347" t="s">
        <v>196</v>
      </c>
      <c r="B49" s="1347" t="s">
        <v>197</v>
      </c>
      <c r="C49" s="1347" t="s">
        <v>198</v>
      </c>
      <c r="D49" s="1347" t="s">
        <v>199</v>
      </c>
      <c r="E49" s="2263"/>
      <c r="F49" s="2263"/>
      <c r="G49" s="2263"/>
      <c r="H49" s="2263"/>
      <c r="I49" s="2260" t="str">
        <f>S48&amp;".1"</f>
        <v>....1</v>
      </c>
      <c r="J49" s="1347"/>
      <c r="K49" s="1347"/>
      <c r="L49" s="1350" t="s">
        <v>404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196</v>
      </c>
      <c r="B50" s="1347" t="s">
        <v>197</v>
      </c>
      <c r="C50" s="1347" t="s">
        <v>198</v>
      </c>
      <c r="D50" s="1347" t="s">
        <v>199</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196</v>
      </c>
      <c r="B51" s="1367" t="s">
        <v>197</v>
      </c>
      <c r="C51" s="1367" t="s">
        <v>198</v>
      </c>
      <c r="D51" s="1367" t="s">
        <v>199</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196</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196</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196</v>
      </c>
      <c r="B54" s="1367" t="s">
        <v>197</v>
      </c>
      <c r="C54" s="1367" t="s">
        <v>198</v>
      </c>
      <c r="D54" s="1367" t="s">
        <v>199</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196</v>
      </c>
      <c r="B55" s="1367" t="s">
        <v>197</v>
      </c>
      <c r="C55" s="1367" t="s">
        <v>198</v>
      </c>
      <c r="D55" s="1367" t="s">
        <v>199</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196</v>
      </c>
      <c r="B56" s="1347" t="s">
        <v>197</v>
      </c>
      <c r="C56" s="1347" t="s">
        <v>198</v>
      </c>
      <c r="D56" s="1347" t="s">
        <v>199</v>
      </c>
      <c r="E56" s="2263"/>
      <c r="F56" s="2263"/>
      <c r="G56" s="2263"/>
      <c r="H56" s="2263"/>
      <c r="I56" s="2260"/>
      <c r="J56" s="1347"/>
      <c r="K56" s="1347"/>
      <c r="L56" s="1350"/>
      <c r="M56" s="514"/>
      <c r="N56" s="514"/>
      <c r="O56" s="514"/>
      <c r="P56" s="2261"/>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196</v>
      </c>
      <c r="B57" s="1347" t="s">
        <v>197</v>
      </c>
      <c r="C57" s="1347" t="s">
        <v>198</v>
      </c>
      <c r="D57" s="1347" t="s">
        <v>199</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196</v>
      </c>
      <c r="B58" s="1347" t="s">
        <v>197</v>
      </c>
      <c r="C58" s="1347" t="s">
        <v>198</v>
      </c>
      <c r="D58" s="1318"/>
      <c r="E58" s="2263"/>
      <c r="F58" s="2263"/>
      <c r="G58" s="2262"/>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196</v>
      </c>
      <c r="B59" s="1347" t="s">
        <v>197</v>
      </c>
      <c r="C59" s="1318"/>
      <c r="D59" s="1318"/>
      <c r="E59" s="2263"/>
      <c r="F59" s="2262"/>
      <c r="G59" s="1318"/>
      <c r="H59" s="1318"/>
      <c r="I59" s="1318"/>
      <c r="J59" s="1318"/>
      <c r="K59" s="1318"/>
      <c r="L59" s="1343"/>
      <c r="M59" s="1325"/>
      <c r="N59" s="1325"/>
      <c r="P59" s="1320"/>
      <c r="Q59" s="1321"/>
      <c r="R59" s="1320"/>
      <c r="S59" s="1326"/>
      <c r="T59" s="1329" t="s">
        <v>247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196</v>
      </c>
      <c r="B60" s="1347"/>
      <c r="C60" s="1347"/>
      <c r="D60" s="1347"/>
      <c r="E60" s="2263"/>
      <c r="F60" s="1347"/>
      <c r="G60" s="1347"/>
      <c r="H60" s="1347"/>
      <c r="I60" s="1347"/>
      <c r="J60" s="1347"/>
      <c r="K60" s="1347"/>
      <c r="L60" s="1350"/>
      <c r="M60" s="1325"/>
      <c r="N60" s="1325"/>
      <c r="O60" s="522"/>
      <c r="P60" s="384"/>
      <c r="Q60" s="1348"/>
      <c r="R60" s="384"/>
      <c r="S60" s="1326"/>
      <c r="T60" s="1329" t="s">
        <v>248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196</v>
      </c>
      <c r="B61" s="1347"/>
      <c r="C61" s="1347"/>
      <c r="D61" s="1347"/>
      <c r="E61" s="2262"/>
      <c r="F61" s="1347"/>
      <c r="G61" s="1347"/>
      <c r="H61" s="1347"/>
      <c r="I61" s="1347"/>
      <c r="J61" s="1347"/>
      <c r="K61" s="1347"/>
      <c r="L61" s="1350"/>
      <c r="M61" s="1325"/>
      <c r="N61" s="1325"/>
      <c r="O61" s="522"/>
      <c r="P61" s="384"/>
      <c r="Q61" s="1348"/>
      <c r="R61" s="384"/>
      <c r="S61" s="1326"/>
      <c r="T61" s="1329" t="s">
        <v>248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249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11643-4B96-3B46-C2ED-0.7D109D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121</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29">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330"/>
      <c r="AC28" s="2268" t="str">
        <f>IF(TITLE_DATE_PR_CHANGE="",IF(TITLE_DATE_PR="","",TITLE_DATE_PR),TITLE_DATE_PR_CHANGE)</f>
        <v>45750.6850462963</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330"/>
      <c r="AC29" s="2255" t="str">
        <f>IF(TITLE_NUMBER_PR_CHANGE="",IF(TITLE_NUMBER_PR="","",TITLE_NUMBER_PR),TITLE_NUMBER_PR_CHANGE)</f>
        <v>482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330"/>
      <c r="AC32" s="2268" t="str">
        <f>IF(TITLE_DATE_PR_CHANGE="",IF(TITLE_DATE_PR="","",TITLE_DATE_PR),TITLE_DATE_PR_CHANGE)</f>
        <v>45750.6850462963</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330"/>
      <c r="AC33" s="2255" t="str">
        <f>IF(TITLE_NUMBER_PR_CHANGE="",IF(TITLE_NUMBER_PR="","",TITLE_NUMBER_PR),TITLE_NUMBER_PR_CHANGE)</f>
        <v>482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356" t="s">
        <v>487</v>
      </c>
      <c r="W38" s="2266" t="s">
        <v>434</v>
      </c>
      <c r="X38" s="2267"/>
      <c r="Y38" s="2266" t="s">
        <v>435</v>
      </c>
      <c r="Z38" s="2273"/>
      <c r="AA38" s="2267"/>
      <c r="AB38" s="2282"/>
      <c r="AC38" s="1356" t="s">
        <v>487</v>
      </c>
      <c r="AD38" s="2266" t="s">
        <v>434</v>
      </c>
      <c r="AE38" s="2267"/>
      <c r="AF38" s="2266" t="s">
        <v>435</v>
      </c>
      <c r="AG38" s="2273"/>
      <c r="AH38" s="2267"/>
      <c r="AI38" s="2282"/>
      <c r="AJ38" s="2285"/>
      <c r="AK38" s="2131"/>
      <c r="AQ38" s="1159">
        <v>34</v>
      </c>
    </row>
    <row customHeight="1" ht="35.699999999999996">
      <c r="A39" s="1374"/>
      <c r="B39" s="1374" t="s">
        <v>133</v>
      </c>
      <c r="C39" s="1374" t="s">
        <v>134</v>
      </c>
      <c r="D39" s="1374" t="s">
        <v>135</v>
      </c>
      <c r="E39" s="1368" t="s">
        <v>436</v>
      </c>
      <c r="F39" s="1368" t="s">
        <v>437</v>
      </c>
      <c r="G39" s="1368" t="s">
        <v>438</v>
      </c>
      <c r="H39" s="1368"/>
      <c r="I39" s="1368" t="s">
        <v>488</v>
      </c>
      <c r="J39" s="1368" t="s">
        <v>441</v>
      </c>
      <c r="K39" s="1368" t="s">
        <v>489</v>
      </c>
      <c r="L39" s="1368" t="s">
        <v>417</v>
      </c>
      <c r="Q39" s="380"/>
      <c r="R39" s="380"/>
      <c r="S39" s="2277"/>
      <c r="T39" s="2213"/>
      <c r="U39" s="306"/>
      <c r="V39" s="1356" t="s">
        <v>490</v>
      </c>
      <c r="W39" s="1226" t="s">
        <v>491</v>
      </c>
      <c r="X39" s="1226" t="s">
        <v>492</v>
      </c>
      <c r="Y39" s="1361" t="s">
        <v>445</v>
      </c>
      <c r="Z39" s="2274" t="s">
        <v>446</v>
      </c>
      <c r="AA39" s="2275"/>
      <c r="AB39" s="2283"/>
      <c r="AC39" s="1356" t="s">
        <v>490</v>
      </c>
      <c r="AD39" s="1226" t="s">
        <v>491</v>
      </c>
      <c r="AE39" s="1226" t="s">
        <v>492</v>
      </c>
      <c r="AF39" s="1361" t="s">
        <v>445</v>
      </c>
      <c r="AG39" s="2274" t="s">
        <v>446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98</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222</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121</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222</v>
      </c>
      <c r="B42" s="1367" t="s">
        <v>223</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222</v>
      </c>
      <c r="B43" s="1367" t="s">
        <v>223</v>
      </c>
      <c r="C43" s="1367" t="s">
        <v>224</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222</v>
      </c>
      <c r="B44" s="1367" t="s">
        <v>223</v>
      </c>
      <c r="C44" s="1367" t="s">
        <v>224</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222</v>
      </c>
      <c r="B45" s="1367" t="s">
        <v>223</v>
      </c>
      <c r="C45" s="1367" t="s">
        <v>224</v>
      </c>
      <c r="D45" s="1367" t="s">
        <v>493</v>
      </c>
      <c r="E45" s="2263"/>
      <c r="F45" s="2263"/>
      <c r="G45" s="2263"/>
      <c r="H45" s="2263"/>
      <c r="I45" s="2290"/>
      <c r="J45" s="2260" t="str">
        <f>I44&amp;".1"</f>
        <v>...1.1</v>
      </c>
      <c r="K45" s="1367"/>
      <c r="L45" s="1368" t="s">
        <v>407</v>
      </c>
      <c r="P45" s="2261"/>
      <c r="Q45" s="2261">
        <v>1</v>
      </c>
      <c r="R45" s="361"/>
      <c r="S45" s="1362"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222</v>
      </c>
      <c r="B46" s="1367" t="s">
        <v>223</v>
      </c>
      <c r="C46" s="1367" t="s">
        <v>224</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222</v>
      </c>
      <c r="B47" s="1367" t="s">
        <v>223</v>
      </c>
      <c r="C47" s="1367" t="s">
        <v>224</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222</v>
      </c>
      <c r="B48" s="1367" t="s">
        <v>223</v>
      </c>
      <c r="C48" s="1367" t="s">
        <v>224</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222</v>
      </c>
      <c r="B49" s="1367" t="s">
        <v>223</v>
      </c>
      <c r="C49" s="1367" t="s">
        <v>224</v>
      </c>
      <c r="D49" s="1367" t="s">
        <v>493</v>
      </c>
      <c r="E49" s="2263"/>
      <c r="F49" s="2263"/>
      <c r="G49" s="2263"/>
      <c r="H49" s="2263"/>
      <c r="I49" s="2260"/>
      <c r="J49" s="1367"/>
      <c r="K49" s="1367"/>
      <c r="L49" s="1368"/>
      <c r="P49" s="2261"/>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222</v>
      </c>
      <c r="B50" s="1367" t="s">
        <v>223</v>
      </c>
      <c r="C50" s="1367" t="s">
        <v>224</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222</v>
      </c>
      <c r="B51" s="1347" t="s">
        <v>223</v>
      </c>
      <c r="C51" s="1318"/>
      <c r="D51" s="1318"/>
      <c r="E51" s="2263"/>
      <c r="F51" s="2262"/>
      <c r="G51" s="1318"/>
      <c r="H51" s="1318"/>
      <c r="I51" s="1318"/>
      <c r="J51" s="1318"/>
      <c r="K51" s="1318"/>
      <c r="L51" s="1430"/>
      <c r="M51" s="1325"/>
      <c r="N51" s="1325"/>
      <c r="P51" s="1320"/>
      <c r="Q51" s="1321"/>
      <c r="R51" s="1320"/>
      <c r="S51" s="1326"/>
      <c r="T51" s="1329" t="s">
        <v>247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222</v>
      </c>
      <c r="B52" s="1347"/>
      <c r="C52" s="1347"/>
      <c r="D52" s="1347"/>
      <c r="E52" s="2262"/>
      <c r="F52" s="1347"/>
      <c r="G52" s="1347"/>
      <c r="H52" s="1347"/>
      <c r="I52" s="1347"/>
      <c r="J52" s="1347"/>
      <c r="K52" s="1347"/>
      <c r="L52" s="1350"/>
      <c r="M52" s="1325"/>
      <c r="N52" s="1325"/>
      <c r="O52" s="522"/>
      <c r="P52" s="384"/>
      <c r="Q52" s="1348"/>
      <c r="R52" s="384"/>
      <c r="S52" s="1326"/>
      <c r="T52" s="1329" t="s">
        <v>248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D6A97-9B05-986A-8894-0.8D8011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121</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330"/>
      <c r="AC28" s="2268" t="str">
        <f>IF(TITLE_DATE_PR_CHANGE="",IF(TITLE_DATE_PR="","",TITLE_DATE_PR),TITLE_DATE_PR_CHANGE)</f>
        <v>45750.6850462963</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330"/>
      <c r="AC29" s="2255" t="str">
        <f>IF(TITLE_NUMBER_PR_CHANGE="",IF(TITLE_NUMBER_PR="","",TITLE_NUMBER_PR),TITLE_NUMBER_PR_CHANGE)</f>
        <v>482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330"/>
      <c r="AC32" s="2268" t="str">
        <f>IF(TITLE_DATE_PR_CHANGE="",IF(TITLE_DATE_PR="","",TITLE_DATE_PR),TITLE_DATE_PR_CHANGE)</f>
        <v>45750.6850462963</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330"/>
      <c r="AC33" s="2255" t="str">
        <f>IF(TITLE_NUMBER_PR_CHANGE="",IF(TITLE_NUMBER_PR="","",TITLE_NUMBER_PR),TITLE_NUMBER_PR_CHANGE)</f>
        <v>482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487</v>
      </c>
      <c r="W38" s="2266" t="s">
        <v>434</v>
      </c>
      <c r="X38" s="2267"/>
      <c r="Y38" s="2266" t="s">
        <v>435</v>
      </c>
      <c r="Z38" s="2273"/>
      <c r="AA38" s="2267"/>
      <c r="AB38" s="2282"/>
      <c r="AC38" s="1456" t="s">
        <v>487</v>
      </c>
      <c r="AD38" s="2266" t="s">
        <v>434</v>
      </c>
      <c r="AE38" s="2267"/>
      <c r="AF38" s="2266" t="s">
        <v>435</v>
      </c>
      <c r="AG38" s="2273"/>
      <c r="AH38" s="2267"/>
      <c r="AI38" s="2282"/>
      <c r="AJ38" s="2285"/>
      <c r="AK38" s="2131"/>
      <c r="AQ38" s="1159">
        <v>34</v>
      </c>
    </row>
    <row customHeight="1" ht="35.699999999999996">
      <c r="A39" s="1374"/>
      <c r="B39" s="1374" t="s">
        <v>133</v>
      </c>
      <c r="C39" s="1374" t="s">
        <v>134</v>
      </c>
      <c r="D39" s="1374" t="s">
        <v>135</v>
      </c>
      <c r="E39" s="1368" t="s">
        <v>436</v>
      </c>
      <c r="F39" s="1368" t="s">
        <v>437</v>
      </c>
      <c r="G39" s="1368" t="s">
        <v>438</v>
      </c>
      <c r="H39" s="1368"/>
      <c r="I39" s="1368" t="s">
        <v>488</v>
      </c>
      <c r="J39" s="1368" t="s">
        <v>441</v>
      </c>
      <c r="K39" s="1368" t="s">
        <v>489</v>
      </c>
      <c r="L39" s="1368" t="s">
        <v>417</v>
      </c>
      <c r="Q39" s="380"/>
      <c r="R39" s="380"/>
      <c r="S39" s="2277"/>
      <c r="T39" s="2213"/>
      <c r="U39" s="306"/>
      <c r="V39" s="1456" t="s">
        <v>490</v>
      </c>
      <c r="W39" s="1226" t="s">
        <v>491</v>
      </c>
      <c r="X39" s="1226" t="s">
        <v>492</v>
      </c>
      <c r="Y39" s="1459" t="s">
        <v>445</v>
      </c>
      <c r="Z39" s="2274" t="s">
        <v>446</v>
      </c>
      <c r="AA39" s="2275"/>
      <c r="AB39" s="2283"/>
      <c r="AC39" s="1456" t="s">
        <v>490</v>
      </c>
      <c r="AD39" s="1226" t="s">
        <v>491</v>
      </c>
      <c r="AE39" s="1226" t="s">
        <v>492</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98</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121</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494</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227</v>
      </c>
      <c r="B46" s="1367" t="s">
        <v>228</v>
      </c>
      <c r="C46" s="1367" t="s">
        <v>229</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494</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62"/>
      <c r="M51" s="1325"/>
      <c r="N51" s="1325"/>
      <c r="P51" s="1320"/>
      <c r="Q51" s="1321"/>
      <c r="R51" s="1320"/>
      <c r="S51" s="1326"/>
      <c r="T51" s="1329" t="s">
        <v>247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248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5D826-D52C-2AC2-EDE3-0.C60833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121</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330"/>
      <c r="AC28" s="2268" t="str">
        <f>IF(TITLE_DATE_PR_CHANGE="",IF(TITLE_DATE_PR="","",TITLE_DATE_PR),TITLE_DATE_PR_CHANGE)</f>
        <v>45750.6850462963</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330"/>
      <c r="AC29" s="2255" t="str">
        <f>IF(TITLE_NUMBER_PR_CHANGE="",IF(TITLE_NUMBER_PR="","",TITLE_NUMBER_PR),TITLE_NUMBER_PR_CHANGE)</f>
        <v>482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330"/>
      <c r="AC32" s="2268" t="str">
        <f>IF(TITLE_DATE_PR_CHANGE="",IF(TITLE_DATE_PR="","",TITLE_DATE_PR),TITLE_DATE_PR_CHANGE)</f>
        <v>45750.6850462963</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330"/>
      <c r="AC33" s="2255" t="str">
        <f>IF(TITLE_NUMBER_PR_CHANGE="",IF(TITLE_NUMBER_PR="","",TITLE_NUMBER_PR),TITLE_NUMBER_PR_CHANGE)</f>
        <v>482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487</v>
      </c>
      <c r="W38" s="2266" t="s">
        <v>434</v>
      </c>
      <c r="X38" s="2267"/>
      <c r="Y38" s="2266" t="s">
        <v>435</v>
      </c>
      <c r="Z38" s="2273"/>
      <c r="AA38" s="2267"/>
      <c r="AB38" s="2282"/>
      <c r="AC38" s="1456" t="s">
        <v>487</v>
      </c>
      <c r="AD38" s="2266" t="s">
        <v>434</v>
      </c>
      <c r="AE38" s="2267"/>
      <c r="AF38" s="2266" t="s">
        <v>435</v>
      </c>
      <c r="AG38" s="2273"/>
      <c r="AH38" s="2267"/>
      <c r="AI38" s="2282"/>
      <c r="AJ38" s="2285"/>
      <c r="AK38" s="2131"/>
      <c r="AQ38" s="1159">
        <v>34</v>
      </c>
    </row>
    <row customHeight="1" ht="35.699999999999996">
      <c r="A39" s="1374"/>
      <c r="B39" s="1374" t="s">
        <v>133</v>
      </c>
      <c r="C39" s="1374" t="s">
        <v>134</v>
      </c>
      <c r="D39" s="1374" t="s">
        <v>135</v>
      </c>
      <c r="E39" s="1368" t="s">
        <v>436</v>
      </c>
      <c r="F39" s="1368" t="s">
        <v>437</v>
      </c>
      <c r="G39" s="1368" t="s">
        <v>438</v>
      </c>
      <c r="H39" s="1368"/>
      <c r="I39" s="1368" t="s">
        <v>488</v>
      </c>
      <c r="J39" s="1368" t="s">
        <v>441</v>
      </c>
      <c r="K39" s="1368" t="s">
        <v>489</v>
      </c>
      <c r="L39" s="1368" t="s">
        <v>417</v>
      </c>
      <c r="Q39" s="380"/>
      <c r="R39" s="380"/>
      <c r="S39" s="2277"/>
      <c r="T39" s="2213"/>
      <c r="U39" s="306"/>
      <c r="V39" s="1456" t="s">
        <v>490</v>
      </c>
      <c r="W39" s="1226" t="s">
        <v>491</v>
      </c>
      <c r="X39" s="1226" t="s">
        <v>492</v>
      </c>
      <c r="Y39" s="1459" t="s">
        <v>445</v>
      </c>
      <c r="Z39" s="2274" t="s">
        <v>446</v>
      </c>
      <c r="AA39" s="2275"/>
      <c r="AB39" s="2283"/>
      <c r="AC39" s="1456" t="s">
        <v>490</v>
      </c>
      <c r="AD39" s="1226" t="s">
        <v>491</v>
      </c>
      <c r="AE39" s="1226" t="s">
        <v>492</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98</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121</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495</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232</v>
      </c>
      <c r="B46" s="1367" t="s">
        <v>233</v>
      </c>
      <c r="C46" s="1367" t="s">
        <v>234</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495</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247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248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7CBE2-5CE1-CA65-F9EF-0.092D10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121</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330"/>
      <c r="AC28" s="2268" t="str">
        <f>IF(TITLE_DATE_PR_CHANGE="",IF(TITLE_DATE_PR="","",TITLE_DATE_PR),TITLE_DATE_PR_CHANGE)</f>
        <v>45750.6850462963</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330"/>
      <c r="AC29" s="2255" t="str">
        <f>IF(TITLE_NUMBER_PR_CHANGE="",IF(TITLE_NUMBER_PR="","",TITLE_NUMBER_PR),TITLE_NUMBER_PR_CHANGE)</f>
        <v>482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330"/>
      <c r="AC32" s="2268" t="str">
        <f>IF(TITLE_DATE_PR_CHANGE="",IF(TITLE_DATE_PR="","",TITLE_DATE_PR),TITLE_DATE_PR_CHANGE)</f>
        <v>45750.6850462963</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330"/>
      <c r="AC33" s="2255" t="str">
        <f>IF(TITLE_NUMBER_PR_CHANGE="",IF(TITLE_NUMBER_PR="","",TITLE_NUMBER_PR),TITLE_NUMBER_PR_CHANGE)</f>
        <v>482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487</v>
      </c>
      <c r="W38" s="2266" t="s">
        <v>434</v>
      </c>
      <c r="X38" s="2267"/>
      <c r="Y38" s="2266" t="s">
        <v>435</v>
      </c>
      <c r="Z38" s="2273"/>
      <c r="AA38" s="2267"/>
      <c r="AB38" s="2282"/>
      <c r="AC38" s="1456" t="s">
        <v>487</v>
      </c>
      <c r="AD38" s="2266" t="s">
        <v>434</v>
      </c>
      <c r="AE38" s="2267"/>
      <c r="AF38" s="2266" t="s">
        <v>435</v>
      </c>
      <c r="AG38" s="2273"/>
      <c r="AH38" s="2267"/>
      <c r="AI38" s="2282"/>
      <c r="AJ38" s="2285"/>
      <c r="AK38" s="2131"/>
      <c r="AQ38" s="1159">
        <v>34</v>
      </c>
    </row>
    <row customHeight="1" ht="35.699999999999996">
      <c r="A39" s="1374"/>
      <c r="B39" s="1374" t="s">
        <v>133</v>
      </c>
      <c r="C39" s="1374" t="s">
        <v>134</v>
      </c>
      <c r="D39" s="1374" t="s">
        <v>135</v>
      </c>
      <c r="E39" s="1368" t="s">
        <v>436</v>
      </c>
      <c r="F39" s="1368" t="s">
        <v>437</v>
      </c>
      <c r="G39" s="1368" t="s">
        <v>438</v>
      </c>
      <c r="H39" s="1368"/>
      <c r="I39" s="1368" t="s">
        <v>488</v>
      </c>
      <c r="J39" s="1368" t="s">
        <v>441</v>
      </c>
      <c r="K39" s="1368" t="s">
        <v>489</v>
      </c>
      <c r="L39" s="1368" t="s">
        <v>417</v>
      </c>
      <c r="Q39" s="380"/>
      <c r="R39" s="380"/>
      <c r="S39" s="2277"/>
      <c r="T39" s="2213"/>
      <c r="U39" s="306"/>
      <c r="V39" s="1456" t="s">
        <v>490</v>
      </c>
      <c r="W39" s="1226" t="s">
        <v>491</v>
      </c>
      <c r="X39" s="1226" t="s">
        <v>492</v>
      </c>
      <c r="Y39" s="1459" t="s">
        <v>445</v>
      </c>
      <c r="Z39" s="2274" t="s">
        <v>446</v>
      </c>
      <c r="AA39" s="2275"/>
      <c r="AB39" s="2283"/>
      <c r="AC39" s="1456" t="s">
        <v>490</v>
      </c>
      <c r="AD39" s="1226" t="s">
        <v>491</v>
      </c>
      <c r="AE39" s="1226" t="s">
        <v>492</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98</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121</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496</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237</v>
      </c>
      <c r="B46" s="1367" t="s">
        <v>238</v>
      </c>
      <c r="C46" s="1367" t="s">
        <v>239</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496</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247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248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4E2AF-20D2-FCEB-2039-0.D088C1F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121</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28</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247</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248</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417</v>
      </c>
      <c r="P20" s="1512"/>
      <c r="Q20" s="1514"/>
      <c r="R20" s="1514"/>
      <c r="Y20" s="1511" t="s">
        <v>419</v>
      </c>
      <c r="AA20" s="1511" t="s">
        <v>420</v>
      </c>
      <c r="AC20" s="1511" t="s">
        <v>468</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422</v>
      </c>
      <c r="T28" s="2254"/>
      <c r="U28" s="1376"/>
      <c r="V28" s="2268" t="str">
        <f>IF(TITLE_DATE_PR_CHANGE="",IF(TITLE_DATE_PR="","",TITLE_DATE_PR),TITLE_DATE_PR_CHANGE)</f>
        <v>45750.6850462963</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423</v>
      </c>
      <c r="T29" s="2254"/>
      <c r="U29" s="1376"/>
      <c r="V29" s="2255" t="str">
        <f>IF(TITLE_NUMBER_PR_CHANGE="",IF(TITLE_NUMBER_PR="","",TITLE_NUMBER_PR),TITLE_NUMBER_PR_CHANGE)</f>
        <v>482</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422</v>
      </c>
      <c r="T32" s="2254"/>
      <c r="U32" s="1376"/>
      <c r="V32" s="2268" t="str">
        <f>IF(TITLE_DATE_PR_CHANGE="",IF(TITLE_DATE_PR="","",TITLE_DATE_PR),TITLE_DATE_PR_CHANGE)</f>
        <v>45750.6850462963</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423</v>
      </c>
      <c r="T33" s="2254"/>
      <c r="U33" s="1376"/>
      <c r="V33" s="2255" t="str">
        <f>IF(TITLE_NUMBER_PR_CHANGE="",IF(TITLE_NUMBER_PR="","",TITLE_NUMBER_PR),TITLE_NUMBER_PR_CHANGE)</f>
        <v>482</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301</v>
      </c>
      <c r="T36" s="2131"/>
      <c r="U36" s="2131"/>
      <c r="V36" s="2131"/>
      <c r="W36" s="2131"/>
      <c r="X36" s="2131"/>
      <c r="Y36" s="2131"/>
      <c r="Z36" s="2131"/>
      <c r="AA36" s="2179"/>
      <c r="AB36" s="2179"/>
      <c r="AC36" s="2179"/>
      <c r="AD36" s="2131"/>
      <c r="AE36" s="2131"/>
      <c r="AF36" s="2131"/>
      <c r="AG36" s="2131"/>
      <c r="AH36" s="2131"/>
      <c r="AI36" s="2131"/>
      <c r="AJ36" s="2131"/>
      <c r="AK36" s="2131" t="s">
        <v>302</v>
      </c>
      <c r="AQ36" s="1635">
        <v>14</v>
      </c>
    </row>
    <row customHeight="1" ht="14.699999999999998">
      <c r="Q37" s="295"/>
      <c r="R37" s="380"/>
      <c r="S37" s="2277" t="s">
        <v>87</v>
      </c>
      <c r="T37" s="2213" t="s">
        <v>497</v>
      </c>
      <c r="U37" s="341"/>
      <c r="V37" s="2279"/>
      <c r="W37" s="2279"/>
      <c r="X37" s="2279"/>
      <c r="Y37" s="2279"/>
      <c r="Z37" s="2279"/>
      <c r="AA37" s="2213" t="s">
        <v>429</v>
      </c>
      <c r="AB37" s="2212" t="s">
        <v>498</v>
      </c>
      <c r="AC37" s="2212" t="s">
        <v>472</v>
      </c>
      <c r="AD37" s="2295" t="s">
        <v>428</v>
      </c>
      <c r="AE37" s="2295"/>
      <c r="AF37" s="2279"/>
      <c r="AG37" s="2279"/>
      <c r="AH37" s="2280"/>
      <c r="AI37" s="2281" t="s">
        <v>429</v>
      </c>
      <c r="AJ37" s="2284" t="s">
        <v>431</v>
      </c>
      <c r="AK37" s="2131"/>
      <c r="AQ37" s="1635">
        <v>14</v>
      </c>
    </row>
    <row customHeight="1" ht="35.699999999999996">
      <c r="Q38" s="295"/>
      <c r="R38" s="380"/>
      <c r="S38" s="2277"/>
      <c r="T38" s="2213"/>
      <c r="U38" s="1035"/>
      <c r="V38" s="2107" t="s">
        <v>475</v>
      </c>
      <c r="W38" s="2131"/>
      <c r="X38" s="2298" t="s">
        <v>435</v>
      </c>
      <c r="Y38" s="2317"/>
      <c r="Z38" s="2317"/>
      <c r="AA38" s="2213"/>
      <c r="AB38" s="2212"/>
      <c r="AC38" s="2212"/>
      <c r="AD38" s="2107" t="s">
        <v>475</v>
      </c>
      <c r="AE38" s="2131"/>
      <c r="AF38" s="2317" t="s">
        <v>435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133</v>
      </c>
      <c r="C40" s="1270" t="s">
        <v>134</v>
      </c>
      <c r="D40" s="1270" t="s">
        <v>135</v>
      </c>
      <c r="E40" s="1314" t="s">
        <v>436</v>
      </c>
      <c r="F40" s="1314" t="s">
        <v>437</v>
      </c>
      <c r="G40" s="1314" t="s">
        <v>438</v>
      </c>
      <c r="H40" s="1314" t="s">
        <v>439</v>
      </c>
      <c r="I40" s="1314" t="s">
        <v>440</v>
      </c>
      <c r="J40" s="1314" t="s">
        <v>441</v>
      </c>
      <c r="K40" s="1314" t="s">
        <v>442</v>
      </c>
      <c r="L40" s="1314" t="s">
        <v>417</v>
      </c>
      <c r="Q40" s="295"/>
      <c r="R40" s="380"/>
      <c r="S40" s="2277"/>
      <c r="T40" s="2213"/>
      <c r="U40" s="306"/>
      <c r="V40" s="1954" t="s">
        <v>476</v>
      </c>
      <c r="W40" s="1954" t="s">
        <v>477</v>
      </c>
      <c r="X40" s="1942" t="s">
        <v>445</v>
      </c>
      <c r="Y40" s="2274" t="s">
        <v>446</v>
      </c>
      <c r="Z40" s="2324"/>
      <c r="AA40" s="2213"/>
      <c r="AB40" s="2212"/>
      <c r="AC40" s="2212"/>
      <c r="AD40" s="1972" t="s">
        <v>476</v>
      </c>
      <c r="AE40" s="1963" t="s">
        <v>477</v>
      </c>
      <c r="AF40" s="1942" t="s">
        <v>445</v>
      </c>
      <c r="AG40" s="2274" t="s">
        <v>446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98</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202</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121</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202</v>
      </c>
      <c r="B43" s="1271" t="s">
        <v>203</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399</v>
      </c>
      <c r="AM43" s="1628"/>
      <c r="AN43" s="1628" t="str">
        <f>IF(T43="","",T43)</f>
        <v>Территория действия тарифа</v>
      </c>
      <c r="AO43" s="1628"/>
      <c r="AP43" s="1628"/>
      <c r="AQ43" s="1635">
        <v>21</v>
      </c>
    </row>
    <row customHeight="1" ht="24">
      <c r="A44" s="1271" t="s">
        <v>202</v>
      </c>
      <c r="B44" s="1271" t="s">
        <v>203</v>
      </c>
      <c r="C44" s="1271" t="s">
        <v>204</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401</v>
      </c>
      <c r="AM44" s="1628"/>
      <c r="AN44" s="1628" t="str">
        <f>IF(T44="","",T44)</f>
        <v>Наименование системы теплоснабжения </v>
      </c>
      <c r="AO44" s="1628"/>
      <c r="AP44" s="1628"/>
      <c r="AQ44" s="1635">
        <v>23</v>
      </c>
    </row>
    <row customHeight="1" ht="22.049999999999997">
      <c r="A45" s="1271" t="s">
        <v>202</v>
      </c>
      <c r="B45" s="1271" t="s">
        <v>203</v>
      </c>
      <c r="C45" s="1271" t="s">
        <v>204</v>
      </c>
      <c r="D45" s="1271" t="s">
        <v>205</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403</v>
      </c>
      <c r="AM45" s="1628"/>
      <c r="AN45" s="1628" t="str">
        <f>IF(T45="","",T45)</f>
        <v>Источник тепловой энергии  </v>
      </c>
      <c r="AO45" s="1628"/>
      <c r="AP45" s="1628"/>
      <c r="AQ45" s="1635">
        <v>21</v>
      </c>
    </row>
    <row s="1646" customFormat="1" customHeight="1" ht="0">
      <c r="A46" s="1379" t="s">
        <v>202</v>
      </c>
      <c r="B46" s="1379" t="s">
        <v>203</v>
      </c>
      <c r="C46" s="1379" t="s">
        <v>204</v>
      </c>
      <c r="D46" s="1379" t="s">
        <v>205</v>
      </c>
      <c r="E46" s="2294"/>
      <c r="F46" s="2294"/>
      <c r="G46" s="2294"/>
      <c r="H46" s="2294"/>
      <c r="I46" s="2131" t="str">
        <f>S45&amp;".1"</f>
        <v>....1</v>
      </c>
      <c r="J46" s="1379"/>
      <c r="K46" s="1379"/>
      <c r="L46" s="1385" t="s">
        <v>404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202</v>
      </c>
      <c r="B47" s="1379" t="s">
        <v>203</v>
      </c>
      <c r="C47" s="1379" t="s">
        <v>204</v>
      </c>
      <c r="D47" s="1379" t="s">
        <v>205</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202</v>
      </c>
      <c r="B48" s="1271" t="s">
        <v>203</v>
      </c>
      <c r="C48" s="1271" t="s">
        <v>204</v>
      </c>
      <c r="D48" s="1271" t="s">
        <v>205</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28</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202</v>
      </c>
      <c r="B49" s="1271" t="s">
        <v>203</v>
      </c>
      <c r="C49" s="1271" t="s">
        <v>204</v>
      </c>
      <c r="D49" s="1271" t="s">
        <v>205</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202</v>
      </c>
      <c r="B50" s="1379" t="s">
        <v>203</v>
      </c>
      <c r="C50" s="1379" t="s">
        <v>204</v>
      </c>
      <c r="D50" s="1379" t="s">
        <v>205</v>
      </c>
      <c r="E50" s="2294"/>
      <c r="F50" s="2294"/>
      <c r="G50" s="2294"/>
      <c r="H50" s="2294"/>
      <c r="I50" s="2131"/>
      <c r="J50" s="1379"/>
      <c r="K50" s="1379"/>
      <c r="L50" s="1385"/>
      <c r="M50" s="1250"/>
      <c r="N50" s="1250"/>
      <c r="O50" s="1250"/>
      <c r="P50" s="2261"/>
      <c r="Q50" s="1958"/>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202</v>
      </c>
      <c r="B51" s="1379" t="s">
        <v>203</v>
      </c>
      <c r="C51" s="1379" t="s">
        <v>204</v>
      </c>
      <c r="D51" s="1379" t="s">
        <v>205</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202</v>
      </c>
      <c r="B52" s="1379" t="s">
        <v>203</v>
      </c>
      <c r="C52" s="1379" t="s">
        <v>204</v>
      </c>
      <c r="D52" s="1378"/>
      <c r="E52" s="2294"/>
      <c r="F52" s="2294"/>
      <c r="G52" s="2293"/>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202</v>
      </c>
      <c r="B53" s="1379" t="s">
        <v>203</v>
      </c>
      <c r="C53" s="1378"/>
      <c r="D53" s="1378"/>
      <c r="E53" s="2294"/>
      <c r="F53" s="2293"/>
      <c r="G53" s="1378"/>
      <c r="H53" s="1378"/>
      <c r="I53" s="1378"/>
      <c r="J53" s="1378"/>
      <c r="K53" s="1378"/>
      <c r="L53" s="1381"/>
      <c r="M53" s="1383"/>
      <c r="N53" s="1383"/>
      <c r="O53" s="355"/>
      <c r="P53" s="1320"/>
      <c r="Q53" s="1321"/>
      <c r="R53" s="1320"/>
      <c r="S53" s="1326"/>
      <c r="T53" s="1329" t="s">
        <v>247</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202</v>
      </c>
      <c r="B54" s="1379"/>
      <c r="C54" s="1379"/>
      <c r="D54" s="1379"/>
      <c r="E54" s="2294"/>
      <c r="F54" s="1379"/>
      <c r="G54" s="1379"/>
      <c r="H54" s="1379"/>
      <c r="I54" s="1379"/>
      <c r="J54" s="1379"/>
      <c r="K54" s="1379"/>
      <c r="L54" s="1385"/>
      <c r="M54" s="1383"/>
      <c r="N54" s="1383"/>
      <c r="O54" s="355"/>
      <c r="P54" s="384"/>
      <c r="Q54" s="1348"/>
      <c r="R54" s="384"/>
      <c r="S54" s="1326"/>
      <c r="T54" s="1329" t="s">
        <v>248</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202</v>
      </c>
      <c r="B55" s="1379"/>
      <c r="C55" s="1379"/>
      <c r="D55" s="1379"/>
      <c r="E55" s="2293"/>
      <c r="F55" s="1379"/>
      <c r="G55" s="1379"/>
      <c r="H55" s="1379"/>
      <c r="I55" s="1379"/>
      <c r="J55" s="1379"/>
      <c r="K55" s="1379"/>
      <c r="L55" s="1385"/>
      <c r="M55" s="1383"/>
      <c r="N55" s="1383"/>
      <c r="O55" s="355"/>
      <c r="P55" s="384"/>
      <c r="Q55" s="1348"/>
      <c r="R55" s="384"/>
      <c r="S55" s="1326"/>
      <c r="T55" s="1329" t="s">
        <v>248</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249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6270F-DD05-F941-6DD7-0.827F6476}" mc:Ignorable="x14ac xr xr2 xr3">
  <sheetPr>
    <tabColor theme="6" tint="0.4"/>
  </sheetPr>
  <dimension ref="A1:BI119"/>
  <sheetViews>
    <sheetView topLeftCell="R27" showGridLines="0" zoomScale="90" workbookViewId="0" tabSelected="1">
      <selection activeCell="AW86" sqref="AW86"/>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71.42187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121</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28</v>
      </c>
      <c r="AL8" s="2111" t="s">
        <v>65</v>
      </c>
      <c r="AM8" s="2196"/>
      <c r="AN8" s="2209">
        <v>1</v>
      </c>
      <c r="AO8" s="2361"/>
      <c r="AP8" s="2362" t="s">
        <v>65</v>
      </c>
      <c r="AQ8" s="315"/>
      <c r="AR8" s="1467">
        <v>1</v>
      </c>
      <c r="AS8" s="1470" t="s">
        <v>28</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247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467</v>
      </c>
      <c r="AH24" s="1511" t="s">
        <v>467</v>
      </c>
      <c r="AK24" s="1511" t="s">
        <v>504</v>
      </c>
      <c r="AL24" s="1511" t="s">
        <v>467</v>
      </c>
      <c r="AP24" s="1511" t="s">
        <v>467</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45750.6850462963</v>
      </c>
      <c r="W32" s="2268"/>
      <c r="X32" s="2268"/>
      <c r="Y32" s="2268"/>
      <c r="Z32" s="2268"/>
      <c r="AA32" s="2268"/>
      <c r="AB32" s="2268"/>
      <c r="AC32" s="330"/>
      <c r="AD32" s="2268" t="str">
        <f>IF(TITLE_DATE_PR_CHANGE="",IF(TITLE_DATE_PR="","",TITLE_DATE_PR),TITLE_DATE_PR_CHANGE)</f>
        <v>45750.6850462963</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482</v>
      </c>
      <c r="W33" s="2255"/>
      <c r="X33" s="2255"/>
      <c r="Y33" s="2255"/>
      <c r="Z33" s="2255"/>
      <c r="AA33" s="2255"/>
      <c r="AB33" s="2255"/>
      <c r="AC33" s="330"/>
      <c r="AD33" s="2255" t="str">
        <f>IF(TITLE_NUMBER_PR_CHANGE="",IF(TITLE_NUMBER_PR="","",TITLE_NUMBER_PR),TITLE_NUMBER_PR_CHANGE)</f>
        <v>482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45750.6850462963</v>
      </c>
      <c r="W36" s="2268"/>
      <c r="X36" s="2268"/>
      <c r="Y36" s="2268"/>
      <c r="Z36" s="2268"/>
      <c r="AA36" s="2268"/>
      <c r="AB36" s="2268"/>
      <c r="AC36" s="330"/>
      <c r="AD36" s="2268" t="str">
        <f>IF(TITLE_DATE_PR_CHANGE="",IF(TITLE_DATE_PR="","",TITLE_DATE_PR),TITLE_DATE_PR_CHANGE)</f>
        <v>45750.6850462963</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482</v>
      </c>
      <c r="W37" s="2255"/>
      <c r="X37" s="2255"/>
      <c r="Y37" s="2255"/>
      <c r="Z37" s="2255"/>
      <c r="AA37" s="2255"/>
      <c r="AB37" s="2255"/>
      <c r="AC37" s="330"/>
      <c r="AD37" s="2255" t="str">
        <f>IF(TITLE_NUMBER_PR_CHANGE="",IF(TITLE_NUMBER_PR="","",TITLE_NUMBER_PR),TITLE_NUMBER_PR_CHANGE)</f>
        <v>482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505</v>
      </c>
      <c r="U41" s="305"/>
      <c r="V41" s="2278" t="s">
        <v>428</v>
      </c>
      <c r="W41" s="2279"/>
      <c r="X41" s="2279"/>
      <c r="Y41" s="2279"/>
      <c r="Z41" s="2279"/>
      <c r="AA41" s="2279"/>
      <c r="AB41" s="2280"/>
      <c r="AC41" s="2281" t="s">
        <v>429</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133</v>
      </c>
      <c r="C44" s="1374" t="s">
        <v>134</v>
      </c>
      <c r="D44" s="1374" t="s">
        <v>135</v>
      </c>
      <c r="E44" s="1368" t="s">
        <v>436</v>
      </c>
      <c r="F44" s="1368" t="s">
        <v>437</v>
      </c>
      <c r="G44" s="1368" t="s">
        <v>438</v>
      </c>
      <c r="H44" s="1368" t="s">
        <v>439</v>
      </c>
      <c r="I44" s="1368" t="s">
        <v>440</v>
      </c>
      <c r="J44" s="1368" t="s">
        <v>441</v>
      </c>
      <c r="K44" s="1368" t="s">
        <v>442</v>
      </c>
      <c r="L44" s="1368" t="s">
        <v>417</v>
      </c>
      <c r="Q44" s="295"/>
      <c r="R44" s="380"/>
      <c r="S44" s="2277"/>
      <c r="T44" s="2213"/>
      <c r="U44" s="306"/>
      <c r="V44" s="1452" t="s">
        <v>476</v>
      </c>
      <c r="W44" s="1452" t="s">
        <v>477</v>
      </c>
      <c r="X44" s="1452" t="s">
        <v>476</v>
      </c>
      <c r="Y44" s="1452" t="s">
        <v>477</v>
      </c>
      <c r="Z44" s="1459"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98</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1</v>
      </c>
      <c r="T46" s="302" t="s">
        <v>121</v>
      </c>
      <c r="U46" s="304"/>
      <c r="V46" s="2247"/>
      <c r="W46" s="2247"/>
      <c r="X46" s="2247"/>
      <c r="Y46" s="2247"/>
      <c r="Z46" s="2247"/>
      <c r="AA46" s="2247"/>
      <c r="AB46" s="2247"/>
      <c r="AC46" s="2248"/>
      <c r="AD46" s="2246" t="str">
        <f>INDEX(PT_DIFFERENTIATION_NTAR,MATCH(A46,PT_DIFFERENTIATION_NTAR_ID,0))</f>
        <v>на подключение (технологическое присоединение) к централизованным системам холодного водоснабжения АО "Водоканал"</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1.1</v>
      </c>
      <c r="T47" s="312" t="s">
        <v>398</v>
      </c>
      <c r="U47" s="304"/>
      <c r="V47" s="2247"/>
      <c r="W47" s="2247"/>
      <c r="X47" s="2247"/>
      <c r="Y47" s="2247"/>
      <c r="Z47" s="2247"/>
      <c r="AA47" s="2247"/>
      <c r="AB47" s="2247"/>
      <c r="AC47" s="2248"/>
      <c r="AD47" s="2246" t="str">
        <f>INDEX(PT_DIFFERENTIATION_TER,MATCH(B47,PT_DIFFERENTIATION_TER_ID,0))</f>
        <v>без дифференциации</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1.1.1</v>
      </c>
      <c r="T48" s="313" t="s">
        <v>479</v>
      </c>
      <c r="U48" s="304"/>
      <c r="V48" s="2247"/>
      <c r="W48" s="2247"/>
      <c r="X48" s="2247"/>
      <c r="Y48" s="2247"/>
      <c r="Z48" s="2247"/>
      <c r="AA48" s="2247"/>
      <c r="AB48" s="2247"/>
      <c r="AC48" s="2248"/>
      <c r="AD48" s="2246" t="str">
        <f>INDEX(PT_DIFFERENTIATION_CS,MATCH(C48,PT_DIFFERENTIATION_CS_ID,0))</f>
        <v>без дифференциации</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1.1.1.1</v>
      </c>
      <c r="L52" s="1368"/>
      <c r="P52" s="2261"/>
      <c r="Q52" s="2261"/>
      <c r="R52" s="361">
        <v>1</v>
      </c>
      <c r="S52" s="2345" t="str">
        <f>$K52</f>
        <v>1.1.1.1</v>
      </c>
      <c r="T52" s="2364" t="s">
        <v>514</v>
      </c>
      <c r="U52" s="304"/>
      <c r="V52" s="755"/>
      <c r="W52" s="1261"/>
      <c r="X52" s="755"/>
      <c r="Y52" s="1261"/>
      <c r="Z52" s="1738"/>
      <c r="AA52" s="1463" t="s">
        <v>65</v>
      </c>
      <c r="AB52" s="1738"/>
      <c r="AC52" s="1463" t="s">
        <v>65</v>
      </c>
      <c r="AD52" s="2189" t="s">
        <v>65</v>
      </c>
      <c r="AE52" s="2330"/>
      <c r="AF52" s="2209">
        <v>1</v>
      </c>
      <c r="AG52" s="2367">
        <v>214.01</v>
      </c>
      <c r="AH52" s="2111" t="s">
        <v>19</v>
      </c>
      <c r="AI52" s="2330"/>
      <c r="AJ52" s="2209">
        <v>1</v>
      </c>
      <c r="AK52" s="2649" t="s">
        <v>28</v>
      </c>
      <c r="AL52" s="2111" t="s">
        <v>19</v>
      </c>
      <c r="AM52" s="2196"/>
      <c r="AN52" s="2209">
        <v>1</v>
      </c>
      <c r="AO52" s="2650" t="s">
        <v>28</v>
      </c>
      <c r="AP52" s="2362" t="s">
        <v>19</v>
      </c>
      <c r="AQ52" s="315"/>
      <c r="AR52" s="1467">
        <v>1</v>
      </c>
      <c r="AS52" s="2651" t="s">
        <v>28</v>
      </c>
      <c r="AT52" s="755">
        <v>52.262</v>
      </c>
      <c r="AU52" s="1261">
        <v>42.838</v>
      </c>
      <c r="AV52" s="755"/>
      <c r="AW52" s="1261"/>
      <c r="AX52" s="2606">
        <v>46388.42935185185</v>
      </c>
      <c r="AY52" s="1463" t="s">
        <v>65</v>
      </c>
      <c r="AZ52" s="2606">
        <v>46752.42952546296</v>
      </c>
      <c r="BA52" s="1463" t="s">
        <v>65</v>
      </c>
      <c r="BB52" s="1352"/>
      <c r="BC52" s="2257" t="s">
        <v>499</v>
      </c>
      <c r="BE52" s="504"/>
      <c r="BF52" s="504" t="str">
        <f>IF(T52="","",T52)</f>
        <v>ставка тарифа за подключаемую нагрузку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649" t="s">
        <v>28</v>
      </c>
      <c r="AL53" s="2111"/>
      <c r="AM53" s="2204"/>
      <c r="AN53" s="2209"/>
      <c r="AO53" s="2650" t="s">
        <v>28</v>
      </c>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649" t="s">
        <v>28</v>
      </c>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46388.42935185185-46752.42952546296</v>
      </c>
      <c r="AV56" s="1397"/>
      <c r="AW56" s="1398" t="str">
        <f>AZ52&amp;"-"&amp;BB52</f>
        <v>46752.42952546296-</v>
      </c>
      <c r="AX56" s="1397"/>
      <c r="AY56" s="1397"/>
      <c r="AZ56" s="1397"/>
      <c r="BA56" s="1397"/>
      <c r="BB56" s="1400" t="str">
        <f>BE52&amp;"-"&amp;BG52</f>
        <v>-</v>
      </c>
      <c r="BC56" s="2258"/>
      <c r="BE56" s="504"/>
      <c r="BF56" s="504" t="str">
        <f>IF(T56="","",T56)</f>
        <v/>
      </c>
      <c r="BG56" s="504"/>
      <c r="BH56" s="504"/>
      <c r="BI56" s="1159">
        <v>11</v>
      </c>
    </row>
    <row customHeight="1" ht="24.75">
      <c r="A57" s="1367"/>
      <c r="B57" s="1367"/>
      <c r="C57" s="1367"/>
      <c r="D57" s="1367"/>
      <c r="E57" s="2263"/>
      <c r="F57" s="2263"/>
      <c r="G57" s="2263"/>
      <c r="H57" s="2263"/>
      <c r="I57" s="2290"/>
      <c r="J57" s="2290"/>
      <c r="K57" s="2260" t="str">
        <f>S48&amp;".2"</f>
        <v>1.1.1.2</v>
      </c>
      <c r="L57" s="1373"/>
      <c r="M57" s="1780"/>
      <c r="N57" s="1780"/>
      <c r="O57" s="1780"/>
      <c r="P57" s="2378"/>
      <c r="Q57" s="2378"/>
      <c r="R57" s="687" t="s">
        <v>515</v>
      </c>
      <c r="S57" s="2345" t="str">
        <f>$K57</f>
        <v>1.1.1.2</v>
      </c>
      <c r="T57" s="2364" t="s">
        <v>516</v>
      </c>
      <c r="U57" s="304"/>
      <c r="V57" s="755"/>
      <c r="W57" s="1261"/>
      <c r="X57" s="755"/>
      <c r="Y57" s="1261"/>
      <c r="Z57" s="2606"/>
      <c r="AA57" s="2111" t="s">
        <v>65</v>
      </c>
      <c r="AB57" s="2606"/>
      <c r="AC57" s="2111" t="s">
        <v>65</v>
      </c>
      <c r="AD57" s="2189" t="s">
        <v>19</v>
      </c>
      <c r="AE57" s="2330"/>
      <c r="AF57" s="2441">
        <v>1</v>
      </c>
      <c r="AG57" s="2652" t="s">
        <v>28</v>
      </c>
      <c r="AH57" s="2111" t="s">
        <v>65</v>
      </c>
      <c r="AI57" s="2330"/>
      <c r="AJ57" s="2441">
        <v>1</v>
      </c>
      <c r="AK57" s="2331" t="s">
        <v>517</v>
      </c>
      <c r="AL57" s="2111" t="s">
        <v>19</v>
      </c>
      <c r="AM57" s="2298"/>
      <c r="AN57" s="2441">
        <v>1</v>
      </c>
      <c r="AO57" s="2653" t="s">
        <v>28</v>
      </c>
      <c r="AP57" s="2362" t="s">
        <v>65</v>
      </c>
      <c r="AQ57" s="315"/>
      <c r="AR57" s="2441">
        <v>1</v>
      </c>
      <c r="AS57" s="2580" t="s">
        <v>518</v>
      </c>
      <c r="AT57" s="755"/>
      <c r="AU57" s="1261"/>
      <c r="AV57" s="755">
        <f>AW57*1.22</f>
        <v>4468.738</v>
      </c>
      <c r="AW57" s="1261">
        <v>3662.9</v>
      </c>
      <c r="AX57" s="2606">
        <v>46388</v>
      </c>
      <c r="AY57" s="2111" t="s">
        <v>65</v>
      </c>
      <c r="AZ57" s="2606">
        <v>46752.67320601852</v>
      </c>
      <c r="BA57" s="2111" t="s">
        <v>65</v>
      </c>
      <c r="BB57" s="1352"/>
      <c r="BC57" s="2257" t="s">
        <v>499</v>
      </c>
      <c r="BD57" s="1646"/>
      <c r="BE57" s="1628"/>
      <c r="BF57" s="1628" t="str">
        <f>IF(T57="","",T57)</f>
        <v>ставки тарифов за протяженность водопроводной сети</v>
      </c>
      <c r="BG57" s="1628"/>
      <c r="BH57" s="1628"/>
      <c r="BI57" s="1639">
        <v>0</v>
      </c>
    </row>
    <row customHeight="1" ht="24.75">
      <c r="A58" s="1367"/>
      <c r="B58" s="1367"/>
      <c r="C58" s="1367"/>
      <c r="D58" s="1367"/>
      <c r="E58" s="2263"/>
      <c r="F58" s="2263"/>
      <c r="G58" s="2263"/>
      <c r="H58" s="2263"/>
      <c r="I58" s="2290"/>
      <c r="J58" s="2290"/>
      <c r="K58" s="2260" t="str">
        <f>S54&amp;".1"</f>
        <v>.1</v>
      </c>
      <c r="L58" s="1373"/>
      <c r="M58" s="1780"/>
      <c r="N58" s="1780"/>
      <c r="O58" s="1780"/>
      <c r="P58" s="2378"/>
      <c r="Q58" s="2378"/>
      <c r="R58" s="2351">
        <v>1</v>
      </c>
      <c r="S58" s="2345" t="str">
        <f>$K58</f>
        <v>.1</v>
      </c>
      <c r="T58" s="2364"/>
      <c r="U58" s="304"/>
      <c r="V58" s="755"/>
      <c r="W58" s="1261"/>
      <c r="X58" s="755"/>
      <c r="Y58" s="1261"/>
      <c r="Z58" s="2606"/>
      <c r="AA58" s="2111" t="s">
        <v>65</v>
      </c>
      <c r="AB58" s="2606"/>
      <c r="AC58" s="2111" t="s">
        <v>65</v>
      </c>
      <c r="AD58" s="2189" t="s">
        <v>65</v>
      </c>
      <c r="AE58" s="2330"/>
      <c r="AF58" s="2441">
        <v>1</v>
      </c>
      <c r="AG58" s="2367"/>
      <c r="AH58" s="2111" t="s">
        <v>65</v>
      </c>
      <c r="AI58" s="2330"/>
      <c r="AJ58" s="2441">
        <v>1</v>
      </c>
      <c r="AK58" s="2331" t="s">
        <v>28</v>
      </c>
      <c r="AL58" s="2111" t="s">
        <v>65</v>
      </c>
      <c r="AM58" s="2298"/>
      <c r="AN58" s="2441">
        <v>1</v>
      </c>
      <c r="AO58" s="2653" t="s">
        <v>28</v>
      </c>
      <c r="AP58" s="2362" t="s">
        <v>65</v>
      </c>
      <c r="AQ58" s="687" t="s">
        <v>515</v>
      </c>
      <c r="AR58" s="2441" t="s">
        <v>108</v>
      </c>
      <c r="AS58" s="2580" t="s">
        <v>519</v>
      </c>
      <c r="AT58" s="755"/>
      <c r="AU58" s="1261"/>
      <c r="AV58" s="755">
        <f>AW58*1.22</f>
        <v>5233.7878</v>
      </c>
      <c r="AW58" s="1261">
        <v>4289.99</v>
      </c>
      <c r="AX58" s="2606">
        <v>46388</v>
      </c>
      <c r="AY58" s="2111" t="s">
        <v>65</v>
      </c>
      <c r="AZ58" s="2606">
        <v>46752</v>
      </c>
      <c r="BA58" s="2111" t="s">
        <v>65</v>
      </c>
      <c r="BB58" s="1352"/>
      <c r="BC58" s="2257" t="s">
        <v>499</v>
      </c>
      <c r="BD58" s="1646"/>
      <c r="BE58" s="1628"/>
      <c r="BF58" s="1628" t="str">
        <f>IF(T58="","",T58)</f>
        <v/>
      </c>
      <c r="BG58" s="1628"/>
      <c r="BH58" s="1628"/>
      <c r="BI58" s="1639">
        <v>0</v>
      </c>
    </row>
    <row customHeight="1" ht="24.75">
      <c r="A59" s="1367"/>
      <c r="B59" s="1367"/>
      <c r="C59" s="1367"/>
      <c r="D59" s="1367"/>
      <c r="E59" s="2263"/>
      <c r="F59" s="2263"/>
      <c r="G59" s="2263"/>
      <c r="H59" s="2263"/>
      <c r="I59" s="2290"/>
      <c r="J59" s="2290"/>
      <c r="K59" s="2260" t="str">
        <f>S55&amp;".1"</f>
        <v>.1</v>
      </c>
      <c r="L59" s="1373"/>
      <c r="M59" s="1780"/>
      <c r="N59" s="1780"/>
      <c r="O59" s="1780"/>
      <c r="P59" s="2378"/>
      <c r="Q59" s="2378"/>
      <c r="R59" s="2351">
        <v>1</v>
      </c>
      <c r="S59" s="2345" t="str">
        <f>$K59</f>
        <v>.1</v>
      </c>
      <c r="T59" s="2364"/>
      <c r="U59" s="304"/>
      <c r="V59" s="755"/>
      <c r="W59" s="1261"/>
      <c r="X59" s="755"/>
      <c r="Y59" s="1261"/>
      <c r="Z59" s="2606"/>
      <c r="AA59" s="2111" t="s">
        <v>65</v>
      </c>
      <c r="AB59" s="2606"/>
      <c r="AC59" s="2111" t="s">
        <v>65</v>
      </c>
      <c r="AD59" s="2189" t="s">
        <v>65</v>
      </c>
      <c r="AE59" s="2330"/>
      <c r="AF59" s="2441">
        <v>1</v>
      </c>
      <c r="AG59" s="2367"/>
      <c r="AH59" s="2111" t="s">
        <v>65</v>
      </c>
      <c r="AI59" s="2330"/>
      <c r="AJ59" s="2441">
        <v>1</v>
      </c>
      <c r="AK59" s="2331" t="s">
        <v>28</v>
      </c>
      <c r="AL59" s="2111" t="s">
        <v>65</v>
      </c>
      <c r="AM59" s="2298"/>
      <c r="AN59" s="2441">
        <v>1</v>
      </c>
      <c r="AO59" s="2653" t="s">
        <v>28</v>
      </c>
      <c r="AP59" s="2362" t="s">
        <v>65</v>
      </c>
      <c r="AQ59" s="687" t="s">
        <v>515</v>
      </c>
      <c r="AR59" s="2441" t="s">
        <v>89</v>
      </c>
      <c r="AS59" s="2580" t="s">
        <v>520</v>
      </c>
      <c r="AT59" s="755"/>
      <c r="AU59" s="1261"/>
      <c r="AV59" s="755">
        <f>AW59*1.22</f>
        <v>6892.4266</v>
      </c>
      <c r="AW59" s="1261">
        <v>5649.53</v>
      </c>
      <c r="AX59" s="2606">
        <v>46388</v>
      </c>
      <c r="AY59" s="2111" t="s">
        <v>65</v>
      </c>
      <c r="AZ59" s="2606">
        <v>46752</v>
      </c>
      <c r="BA59" s="2111" t="s">
        <v>65</v>
      </c>
      <c r="BB59" s="1352"/>
      <c r="BC59" s="2257" t="s">
        <v>499</v>
      </c>
      <c r="BD59" s="1646"/>
      <c r="BE59" s="1628"/>
      <c r="BF59" s="1628" t="str">
        <f>IF(T59="","",T59)</f>
        <v/>
      </c>
      <c r="BG59" s="1628"/>
      <c r="BH59" s="1628"/>
      <c r="BI59" s="1639">
        <v>0</v>
      </c>
    </row>
    <row customHeight="1" ht="24.75">
      <c r="A60" s="1367"/>
      <c r="B60" s="1367"/>
      <c r="C60" s="1367"/>
      <c r="D60" s="1367"/>
      <c r="E60" s="2263"/>
      <c r="F60" s="2263"/>
      <c r="G60" s="2263"/>
      <c r="H60" s="2263"/>
      <c r="I60" s="2290"/>
      <c r="J60" s="2290"/>
      <c r="K60" s="2260" t="str">
        <f>S56&amp;".1"</f>
        <v>.1</v>
      </c>
      <c r="L60" s="1373"/>
      <c r="M60" s="1780"/>
      <c r="N60" s="1780"/>
      <c r="O60" s="1780"/>
      <c r="P60" s="2378"/>
      <c r="Q60" s="2378"/>
      <c r="R60" s="2351">
        <v>1</v>
      </c>
      <c r="S60" s="2345" t="str">
        <f>$K60</f>
        <v>.1</v>
      </c>
      <c r="T60" s="2364"/>
      <c r="U60" s="304"/>
      <c r="V60" s="755"/>
      <c r="W60" s="1261"/>
      <c r="X60" s="755"/>
      <c r="Y60" s="1261"/>
      <c r="Z60" s="2606"/>
      <c r="AA60" s="2111" t="s">
        <v>65</v>
      </c>
      <c r="AB60" s="2606"/>
      <c r="AC60" s="2111" t="s">
        <v>65</v>
      </c>
      <c r="AD60" s="2189" t="s">
        <v>65</v>
      </c>
      <c r="AE60" s="2330"/>
      <c r="AF60" s="2441">
        <v>1</v>
      </c>
      <c r="AG60" s="2367"/>
      <c r="AH60" s="2111" t="s">
        <v>65</v>
      </c>
      <c r="AI60" s="2330"/>
      <c r="AJ60" s="2441">
        <v>1</v>
      </c>
      <c r="AK60" s="2331" t="s">
        <v>28</v>
      </c>
      <c r="AL60" s="2111" t="s">
        <v>65</v>
      </c>
      <c r="AM60" s="2298"/>
      <c r="AN60" s="2441">
        <v>1</v>
      </c>
      <c r="AO60" s="2653" t="s">
        <v>28</v>
      </c>
      <c r="AP60" s="2362" t="s">
        <v>65</v>
      </c>
      <c r="AQ60" s="687" t="s">
        <v>515</v>
      </c>
      <c r="AR60" s="2441" t="s">
        <v>90</v>
      </c>
      <c r="AS60" s="2580" t="s">
        <v>521</v>
      </c>
      <c r="AT60" s="755"/>
      <c r="AU60" s="1261"/>
      <c r="AV60" s="755">
        <f>AW60*1.22</f>
        <v>7656.354</v>
      </c>
      <c r="AW60" s="1261">
        <v>6275.7</v>
      </c>
      <c r="AX60" s="2606">
        <v>46388</v>
      </c>
      <c r="AY60" s="2111" t="s">
        <v>65</v>
      </c>
      <c r="AZ60" s="2606">
        <v>46752</v>
      </c>
      <c r="BA60" s="2111" t="s">
        <v>65</v>
      </c>
      <c r="BB60" s="1352"/>
      <c r="BC60" s="2257" t="s">
        <v>499</v>
      </c>
      <c r="BD60" s="1646"/>
      <c r="BE60" s="1628"/>
      <c r="BF60" s="1628" t="str">
        <f>IF(T60="","",T60)</f>
        <v/>
      </c>
      <c r="BG60" s="1628"/>
      <c r="BH60" s="1628"/>
      <c r="BI60" s="1639">
        <v>0</v>
      </c>
    </row>
    <row customHeight="1" ht="24.75">
      <c r="A61" s="1367"/>
      <c r="B61" s="1367"/>
      <c r="C61" s="1367"/>
      <c r="D61" s="1367"/>
      <c r="E61" s="2263"/>
      <c r="F61" s="2263"/>
      <c r="G61" s="2263"/>
      <c r="H61" s="2263"/>
      <c r="I61" s="2290"/>
      <c r="J61" s="2290"/>
      <c r="K61" s="2260" t="str">
        <f>S57&amp;".1"</f>
        <v>1.1.1.2.1</v>
      </c>
      <c r="L61" s="1373"/>
      <c r="M61" s="1780"/>
      <c r="N61" s="1780"/>
      <c r="O61" s="1780"/>
      <c r="P61" s="2378"/>
      <c r="Q61" s="2378"/>
      <c r="R61" s="2351">
        <v>1</v>
      </c>
      <c r="S61" s="2345" t="str">
        <f>$K61</f>
        <v>1.1.1.2.1</v>
      </c>
      <c r="T61" s="2364"/>
      <c r="U61" s="304"/>
      <c r="V61" s="755"/>
      <c r="W61" s="1261"/>
      <c r="X61" s="755"/>
      <c r="Y61" s="1261"/>
      <c r="Z61" s="2606"/>
      <c r="AA61" s="2111" t="s">
        <v>65</v>
      </c>
      <c r="AB61" s="2606"/>
      <c r="AC61" s="2111" t="s">
        <v>65</v>
      </c>
      <c r="AD61" s="2189" t="s">
        <v>65</v>
      </c>
      <c r="AE61" s="2330"/>
      <c r="AF61" s="2441">
        <v>1</v>
      </c>
      <c r="AG61" s="2367"/>
      <c r="AH61" s="2111" t="s">
        <v>65</v>
      </c>
      <c r="AI61" s="2330"/>
      <c r="AJ61" s="2441">
        <v>1</v>
      </c>
      <c r="AK61" s="2331" t="s">
        <v>28</v>
      </c>
      <c r="AL61" s="2111" t="s">
        <v>65</v>
      </c>
      <c r="AM61" s="2298"/>
      <c r="AN61" s="2441">
        <v>1</v>
      </c>
      <c r="AO61" s="2653" t="s">
        <v>28</v>
      </c>
      <c r="AP61" s="2362" t="s">
        <v>65</v>
      </c>
      <c r="AQ61" s="687" t="s">
        <v>515</v>
      </c>
      <c r="AR61" s="2441" t="s">
        <v>109</v>
      </c>
      <c r="AS61" s="2580" t="s">
        <v>522</v>
      </c>
      <c r="AT61" s="755"/>
      <c r="AU61" s="1261"/>
      <c r="AV61" s="755">
        <f>AW61*1.22</f>
        <v>11140.5276</v>
      </c>
      <c r="AW61" s="1261">
        <v>9131.58</v>
      </c>
      <c r="AX61" s="2606">
        <v>46388</v>
      </c>
      <c r="AY61" s="2111" t="s">
        <v>65</v>
      </c>
      <c r="AZ61" s="2606">
        <v>46752</v>
      </c>
      <c r="BA61" s="2111" t="s">
        <v>65</v>
      </c>
      <c r="BB61" s="1352"/>
      <c r="BC61" s="2257" t="s">
        <v>499</v>
      </c>
      <c r="BD61" s="1646"/>
      <c r="BE61" s="1628"/>
      <c r="BF61" s="1628" t="str">
        <f>IF(T61="","",T61)</f>
        <v/>
      </c>
      <c r="BG61" s="1628"/>
      <c r="BH61" s="1628"/>
      <c r="BI61" s="1639">
        <v>0</v>
      </c>
    </row>
    <row customHeight="1" ht="24.75">
      <c r="A62" s="1367"/>
      <c r="B62" s="1367"/>
      <c r="C62" s="1367"/>
      <c r="D62" s="1367"/>
      <c r="E62" s="2263"/>
      <c r="F62" s="2263"/>
      <c r="G62" s="2263"/>
      <c r="H62" s="2263"/>
      <c r="I62" s="2290"/>
      <c r="J62" s="2290"/>
      <c r="K62" s="2260" t="str">
        <f>S58&amp;".1"</f>
        <v>.1.1</v>
      </c>
      <c r="L62" s="1373"/>
      <c r="M62" s="1780"/>
      <c r="N62" s="1780"/>
      <c r="O62" s="1780"/>
      <c r="P62" s="2378"/>
      <c r="Q62" s="2378"/>
      <c r="R62" s="2351">
        <v>1</v>
      </c>
      <c r="S62" s="2345" t="str">
        <f>$K62</f>
        <v>.1.1</v>
      </c>
      <c r="T62" s="2364"/>
      <c r="U62" s="304"/>
      <c r="V62" s="755"/>
      <c r="W62" s="1261"/>
      <c r="X62" s="755"/>
      <c r="Y62" s="1261"/>
      <c r="Z62" s="2606"/>
      <c r="AA62" s="2111" t="s">
        <v>65</v>
      </c>
      <c r="AB62" s="2606"/>
      <c r="AC62" s="2111" t="s">
        <v>65</v>
      </c>
      <c r="AD62" s="2189" t="s">
        <v>65</v>
      </c>
      <c r="AE62" s="2330"/>
      <c r="AF62" s="2441">
        <v>1</v>
      </c>
      <c r="AG62" s="2367"/>
      <c r="AH62" s="2111" t="s">
        <v>65</v>
      </c>
      <c r="AI62" s="2330"/>
      <c r="AJ62" s="2441">
        <v>1</v>
      </c>
      <c r="AK62" s="2331" t="s">
        <v>28</v>
      </c>
      <c r="AL62" s="2111" t="s">
        <v>65</v>
      </c>
      <c r="AM62" s="2298"/>
      <c r="AN62" s="2441">
        <v>1</v>
      </c>
      <c r="AO62" s="2653" t="s">
        <v>28</v>
      </c>
      <c r="AP62" s="2362" t="s">
        <v>65</v>
      </c>
      <c r="AQ62" s="687" t="s">
        <v>515</v>
      </c>
      <c r="AR62" s="2441" t="s">
        <v>91</v>
      </c>
      <c r="AS62" s="2580" t="s">
        <v>523</v>
      </c>
      <c r="AT62" s="755"/>
      <c r="AU62" s="1261"/>
      <c r="AV62" s="755">
        <f>AW62*1.22</f>
        <v>10036.2812</v>
      </c>
      <c r="AW62" s="1261">
        <v>8226.46</v>
      </c>
      <c r="AX62" s="2606">
        <v>46388</v>
      </c>
      <c r="AY62" s="2111" t="s">
        <v>65</v>
      </c>
      <c r="AZ62" s="2606">
        <v>46752</v>
      </c>
      <c r="BA62" s="2111" t="s">
        <v>65</v>
      </c>
      <c r="BB62" s="1352"/>
      <c r="BC62" s="2257" t="s">
        <v>499</v>
      </c>
      <c r="BD62" s="1646"/>
      <c r="BE62" s="1628"/>
      <c r="BF62" s="1628" t="str">
        <f>IF(T62="","",T62)</f>
        <v/>
      </c>
      <c r="BG62" s="1628"/>
      <c r="BH62" s="1628"/>
      <c r="BI62" s="1639">
        <v>0</v>
      </c>
    </row>
    <row customHeight="1" ht="24.75">
      <c r="A63" s="1367"/>
      <c r="B63" s="1367"/>
      <c r="C63" s="1367"/>
      <c r="D63" s="1367"/>
      <c r="E63" s="2263"/>
      <c r="F63" s="2263"/>
      <c r="G63" s="2263"/>
      <c r="H63" s="2263"/>
      <c r="I63" s="2290"/>
      <c r="J63" s="2290"/>
      <c r="K63" s="2260" t="str">
        <f>S59&amp;".1"</f>
        <v>.1.1</v>
      </c>
      <c r="L63" s="1373"/>
      <c r="M63" s="1780"/>
      <c r="N63" s="1780"/>
      <c r="O63" s="1780"/>
      <c r="P63" s="2378"/>
      <c r="Q63" s="2378"/>
      <c r="R63" s="2351">
        <v>1</v>
      </c>
      <c r="S63" s="2345" t="str">
        <f>$K63</f>
        <v>.1.1</v>
      </c>
      <c r="T63" s="2364"/>
      <c r="U63" s="304"/>
      <c r="V63" s="755"/>
      <c r="W63" s="1261"/>
      <c r="X63" s="755"/>
      <c r="Y63" s="1261"/>
      <c r="Z63" s="2606"/>
      <c r="AA63" s="2111" t="s">
        <v>65</v>
      </c>
      <c r="AB63" s="2606"/>
      <c r="AC63" s="2111" t="s">
        <v>65</v>
      </c>
      <c r="AD63" s="2189" t="s">
        <v>65</v>
      </c>
      <c r="AE63" s="2330"/>
      <c r="AF63" s="2441">
        <v>1</v>
      </c>
      <c r="AG63" s="2367"/>
      <c r="AH63" s="2111" t="s">
        <v>65</v>
      </c>
      <c r="AI63" s="2330"/>
      <c r="AJ63" s="2441">
        <v>1</v>
      </c>
      <c r="AK63" s="2331" t="s">
        <v>28</v>
      </c>
      <c r="AL63" s="2111" t="s">
        <v>65</v>
      </c>
      <c r="AM63" s="2298"/>
      <c r="AN63" s="2441">
        <v>1</v>
      </c>
      <c r="AO63" s="2653" t="s">
        <v>28</v>
      </c>
      <c r="AP63" s="2362" t="s">
        <v>65</v>
      </c>
      <c r="AQ63" s="687" t="s">
        <v>515</v>
      </c>
      <c r="AR63" s="2441" t="s">
        <v>92</v>
      </c>
      <c r="AS63" s="2580" t="s">
        <v>524</v>
      </c>
      <c r="AT63" s="755"/>
      <c r="AU63" s="1261"/>
      <c r="AV63" s="755">
        <f>AW63*1.22</f>
        <v>13771.9944</v>
      </c>
      <c r="AW63" s="1261">
        <v>11288.52</v>
      </c>
      <c r="AX63" s="2606">
        <v>46388</v>
      </c>
      <c r="AY63" s="2111" t="s">
        <v>65</v>
      </c>
      <c r="AZ63" s="2606">
        <v>46752</v>
      </c>
      <c r="BA63" s="2111" t="s">
        <v>65</v>
      </c>
      <c r="BB63" s="1352"/>
      <c r="BC63" s="2257" t="s">
        <v>499</v>
      </c>
      <c r="BD63" s="1646"/>
      <c r="BE63" s="1628"/>
      <c r="BF63" s="1628" t="str">
        <f>IF(T63="","",T63)</f>
        <v/>
      </c>
      <c r="BG63" s="1628"/>
      <c r="BH63" s="1628"/>
      <c r="BI63" s="1639">
        <v>0</v>
      </c>
    </row>
    <row customHeight="1" ht="14.25">
      <c r="A64" s="1367"/>
      <c r="B64" s="1367"/>
      <c r="C64" s="1367"/>
      <c r="D64" s="1367"/>
      <c r="E64" s="2263"/>
      <c r="F64" s="2263"/>
      <c r="G64" s="2263"/>
      <c r="H64" s="2263"/>
      <c r="I64" s="2290"/>
      <c r="J64" s="2290"/>
      <c r="K64" s="2260" t="str">
        <f>S61&amp;".1"</f>
        <v>1.1.1.2.1.1</v>
      </c>
      <c r="L64" s="1373"/>
      <c r="M64" s="1780"/>
      <c r="N64" s="1780"/>
      <c r="O64" s="1780"/>
      <c r="P64" s="2378"/>
      <c r="Q64" s="2378"/>
      <c r="R64" s="2351">
        <v>1</v>
      </c>
      <c r="S64" s="2345" t="str">
        <f>$K64</f>
        <v>1.1.1.2.1.1</v>
      </c>
      <c r="T64" s="2364"/>
      <c r="U64" s="304"/>
      <c r="V64" s="755"/>
      <c r="W64" s="1261"/>
      <c r="X64" s="755"/>
      <c r="Y64" s="1261"/>
      <c r="Z64" s="2606"/>
      <c r="AA64" s="2111" t="s">
        <v>65</v>
      </c>
      <c r="AB64" s="2606"/>
      <c r="AC64" s="2111" t="s">
        <v>65</v>
      </c>
      <c r="AD64" s="2189" t="s">
        <v>65</v>
      </c>
      <c r="AE64" s="2330"/>
      <c r="AF64" s="2441">
        <v>1</v>
      </c>
      <c r="AG64" s="2367"/>
      <c r="AH64" s="2111" t="s">
        <v>65</v>
      </c>
      <c r="AI64" s="2330"/>
      <c r="AJ64" s="2441">
        <v>1</v>
      </c>
      <c r="AK64" s="2331" t="s">
        <v>28</v>
      </c>
      <c r="AL64" s="2111" t="s">
        <v>65</v>
      </c>
      <c r="AM64" s="2298"/>
      <c r="AN64" s="2441">
        <v>1</v>
      </c>
      <c r="AO64" s="2361"/>
      <c r="AP64" s="2362" t="s">
        <v>65</v>
      </c>
      <c r="AQ64" s="687" t="s">
        <v>515</v>
      </c>
      <c r="AR64" s="2441" t="s">
        <v>110</v>
      </c>
      <c r="AS64" s="2580" t="s">
        <v>525</v>
      </c>
      <c r="AT64" s="755"/>
      <c r="AU64" s="1261"/>
      <c r="AV64" s="755">
        <f>AW64*1.22</f>
        <v>11944.715</v>
      </c>
      <c r="AW64" s="1261">
        <v>9790.75</v>
      </c>
      <c r="AX64" s="2606">
        <v>46388</v>
      </c>
      <c r="AY64" s="2111" t="s">
        <v>65</v>
      </c>
      <c r="AZ64" s="2606">
        <v>46752</v>
      </c>
      <c r="BA64" s="2111" t="s">
        <v>65</v>
      </c>
      <c r="BB64" s="1352"/>
      <c r="BC64" s="2257" t="s">
        <v>499</v>
      </c>
      <c r="BD64" s="1646"/>
      <c r="BE64" s="1628"/>
      <c r="BF64" s="1628" t="str">
        <f>IF(T64="","",T64)</f>
        <v/>
      </c>
      <c r="BG64" s="1628"/>
      <c r="BH64" s="1628"/>
      <c r="BI64" s="1639">
        <v>0</v>
      </c>
    </row>
    <row customHeight="1" ht="14.25">
      <c r="A65" s="1367"/>
      <c r="B65" s="1367"/>
      <c r="C65" s="1367"/>
      <c r="D65" s="1367"/>
      <c r="E65" s="2263"/>
      <c r="F65" s="2263"/>
      <c r="G65" s="2263"/>
      <c r="H65" s="2263"/>
      <c r="I65" s="2290"/>
      <c r="J65" s="2290"/>
      <c r="K65" s="2260" t="str">
        <f>S62&amp;".1"</f>
        <v>.1.1.1</v>
      </c>
      <c r="L65" s="1373"/>
      <c r="M65" s="1780"/>
      <c r="N65" s="1780"/>
      <c r="O65" s="1780"/>
      <c r="P65" s="2378"/>
      <c r="Q65" s="2378"/>
      <c r="R65" s="2351">
        <v>1</v>
      </c>
      <c r="S65" s="2345" t="str">
        <f>$K65</f>
        <v>.1.1.1</v>
      </c>
      <c r="T65" s="2364"/>
      <c r="U65" s="304"/>
      <c r="V65" s="755"/>
      <c r="W65" s="1261"/>
      <c r="X65" s="755"/>
      <c r="Y65" s="1261"/>
      <c r="Z65" s="2606"/>
      <c r="AA65" s="2111" t="s">
        <v>65</v>
      </c>
      <c r="AB65" s="2606"/>
      <c r="AC65" s="2111" t="s">
        <v>65</v>
      </c>
      <c r="AD65" s="2189" t="s">
        <v>65</v>
      </c>
      <c r="AE65" s="2330"/>
      <c r="AF65" s="2441">
        <v>1</v>
      </c>
      <c r="AG65" s="2367"/>
      <c r="AH65" s="2111" t="s">
        <v>65</v>
      </c>
      <c r="AI65" s="2330"/>
      <c r="AJ65" s="2441">
        <v>1</v>
      </c>
      <c r="AK65" s="2331" t="s">
        <v>28</v>
      </c>
      <c r="AL65" s="2111" t="s">
        <v>65</v>
      </c>
      <c r="AM65" s="2298"/>
      <c r="AN65" s="2441">
        <v>1</v>
      </c>
      <c r="AO65" s="2361"/>
      <c r="AP65" s="2362" t="s">
        <v>65</v>
      </c>
      <c r="AQ65" s="687" t="s">
        <v>515</v>
      </c>
      <c r="AR65" s="2441" t="s">
        <v>146</v>
      </c>
      <c r="AS65" s="2580" t="s">
        <v>526</v>
      </c>
      <c r="AT65" s="755"/>
      <c r="AU65" s="1261"/>
      <c r="AV65" s="755">
        <f>AW65*1.22</f>
        <v>12255.9858</v>
      </c>
      <c r="AW65" s="1261">
        <v>10045.89</v>
      </c>
      <c r="AX65" s="2606">
        <v>46388</v>
      </c>
      <c r="AY65" s="2111" t="s">
        <v>65</v>
      </c>
      <c r="AZ65" s="2606">
        <v>46752</v>
      </c>
      <c r="BA65" s="2111" t="s">
        <v>65</v>
      </c>
      <c r="BB65" s="1352"/>
      <c r="BC65" s="2257" t="s">
        <v>499</v>
      </c>
      <c r="BD65" s="1646"/>
      <c r="BE65" s="1628"/>
      <c r="BF65" s="1628" t="str">
        <f>IF(T65="","",T65)</f>
        <v/>
      </c>
      <c r="BG65" s="1628"/>
      <c r="BH65" s="1628"/>
      <c r="BI65" s="1639">
        <v>0</v>
      </c>
    </row>
    <row customHeight="1" ht="14.25">
      <c r="A66" s="1367"/>
      <c r="B66" s="1367"/>
      <c r="C66" s="1367"/>
      <c r="D66" s="1367"/>
      <c r="E66" s="2263"/>
      <c r="F66" s="2263"/>
      <c r="G66" s="2263"/>
      <c r="H66" s="2263"/>
      <c r="I66" s="2290"/>
      <c r="J66" s="2290"/>
      <c r="K66" s="2260" t="str">
        <f>S63&amp;".1"</f>
        <v>.1.1.1</v>
      </c>
      <c r="L66" s="1373"/>
      <c r="M66" s="1780"/>
      <c r="N66" s="1780"/>
      <c r="O66" s="1780"/>
      <c r="P66" s="2378"/>
      <c r="Q66" s="2378"/>
      <c r="R66" s="2351">
        <v>1</v>
      </c>
      <c r="S66" s="2345" t="str">
        <f>$K66</f>
        <v>.1.1.1</v>
      </c>
      <c r="T66" s="2364"/>
      <c r="U66" s="304"/>
      <c r="V66" s="755"/>
      <c r="W66" s="1261"/>
      <c r="X66" s="755"/>
      <c r="Y66" s="1261"/>
      <c r="Z66" s="2606"/>
      <c r="AA66" s="2111" t="s">
        <v>65</v>
      </c>
      <c r="AB66" s="2606"/>
      <c r="AC66" s="2111" t="s">
        <v>65</v>
      </c>
      <c r="AD66" s="2189" t="s">
        <v>65</v>
      </c>
      <c r="AE66" s="2330"/>
      <c r="AF66" s="2441">
        <v>1</v>
      </c>
      <c r="AG66" s="2367"/>
      <c r="AH66" s="2111" t="s">
        <v>65</v>
      </c>
      <c r="AI66" s="2330"/>
      <c r="AJ66" s="2441">
        <v>1</v>
      </c>
      <c r="AK66" s="2331" t="s">
        <v>28</v>
      </c>
      <c r="AL66" s="2111" t="s">
        <v>65</v>
      </c>
      <c r="AM66" s="2298"/>
      <c r="AN66" s="2441">
        <v>1</v>
      </c>
      <c r="AO66" s="2361"/>
      <c r="AP66" s="2362" t="s">
        <v>65</v>
      </c>
      <c r="AQ66" s="687" t="s">
        <v>515</v>
      </c>
      <c r="AR66" s="2441" t="s">
        <v>147</v>
      </c>
      <c r="AS66" s="2580" t="s">
        <v>527</v>
      </c>
      <c r="AT66" s="755"/>
      <c r="AU66" s="1261"/>
      <c r="AV66" s="755">
        <f>AW66*1.22</f>
        <v>14074.9448</v>
      </c>
      <c r="AW66" s="1261">
        <v>11536.84</v>
      </c>
      <c r="AX66" s="2606">
        <v>46388</v>
      </c>
      <c r="AY66" s="2111" t="s">
        <v>65</v>
      </c>
      <c r="AZ66" s="2606">
        <v>46752</v>
      </c>
      <c r="BA66" s="2111" t="s">
        <v>65</v>
      </c>
      <c r="BB66" s="1352"/>
      <c r="BC66" s="2257" t="s">
        <v>499</v>
      </c>
      <c r="BD66" s="1646"/>
      <c r="BE66" s="1628"/>
      <c r="BF66" s="1628" t="str">
        <f>IF(T66="","",T66)</f>
        <v/>
      </c>
      <c r="BG66" s="1628"/>
      <c r="BH66" s="1628"/>
      <c r="BI66" s="1639">
        <v>0</v>
      </c>
    </row>
    <row customHeight="1" ht="24.75">
      <c r="A67" s="1367"/>
      <c r="B67" s="1367"/>
      <c r="C67" s="1367"/>
      <c r="D67" s="1367"/>
      <c r="E67" s="2263"/>
      <c r="F67" s="2263"/>
      <c r="G67" s="2263"/>
      <c r="H67" s="2263"/>
      <c r="I67" s="2290"/>
      <c r="J67" s="2290"/>
      <c r="K67" s="2260" t="str">
        <f>S48&amp;".1"</f>
        <v>1.1.1.1</v>
      </c>
      <c r="L67" s="1373"/>
      <c r="M67" s="1780"/>
      <c r="N67" s="1780"/>
      <c r="O67" s="1780"/>
      <c r="P67" s="2378"/>
      <c r="Q67" s="2378"/>
      <c r="R67" s="2351"/>
      <c r="S67" s="2346"/>
      <c r="T67" s="2365"/>
      <c r="U67" s="304"/>
      <c r="V67" s="2654"/>
      <c r="W67" s="2655"/>
      <c r="X67" s="2654"/>
      <c r="Y67" s="2655"/>
      <c r="Z67" s="2654"/>
      <c r="AA67" s="2654"/>
      <c r="AB67" s="2654"/>
      <c r="AC67" s="2654"/>
      <c r="AD67" s="2190"/>
      <c r="AE67" s="2330"/>
      <c r="AF67" s="2441"/>
      <c r="AG67" s="2652" t="s">
        <v>28</v>
      </c>
      <c r="AH67" s="2111"/>
      <c r="AI67" s="2330"/>
      <c r="AJ67" s="2441"/>
      <c r="AK67" s="2331"/>
      <c r="AL67" s="2111"/>
      <c r="AM67" s="2299"/>
      <c r="AN67" s="2441"/>
      <c r="AO67" s="2653" t="s">
        <v>28</v>
      </c>
      <c r="AP67" s="2363"/>
      <c r="AQ67" s="2656"/>
      <c r="AR67" s="2657"/>
      <c r="AS67" s="2658" t="s">
        <v>500</v>
      </c>
      <c r="AT67" s="2654"/>
      <c r="AU67" s="2655"/>
      <c r="AV67" s="2654"/>
      <c r="AW67" s="2655"/>
      <c r="AX67" s="2654"/>
      <c r="AY67" s="2654"/>
      <c r="AZ67" s="2654"/>
      <c r="BA67" s="2654"/>
      <c r="BB67" s="2659"/>
      <c r="BC67" s="2258"/>
      <c r="BD67" s="1646"/>
      <c r="BE67" s="1628"/>
      <c r="BF67" s="1628"/>
      <c r="BG67" s="1628"/>
      <c r="BH67" s="1628"/>
      <c r="BI67" s="1639">
        <v>0</v>
      </c>
    </row>
    <row customHeight="1" ht="24.75">
      <c r="A68" s="1367"/>
      <c r="B68" s="1367"/>
      <c r="C68" s="1367"/>
      <c r="D68" s="1367"/>
      <c r="E68" s="2263"/>
      <c r="F68" s="2263"/>
      <c r="G68" s="2263"/>
      <c r="H68" s="2263"/>
      <c r="I68" s="2290"/>
      <c r="J68" s="2290"/>
      <c r="K68" s="2260" t="str">
        <f>S48&amp;".1"</f>
        <v>1.1.1.1</v>
      </c>
      <c r="L68" s="1373"/>
      <c r="M68" s="1780"/>
      <c r="N68" s="1780"/>
      <c r="O68" s="1780"/>
      <c r="P68" s="2378"/>
      <c r="Q68" s="2378"/>
      <c r="R68" s="2351"/>
      <c r="S68" s="2346"/>
      <c r="T68" s="2365"/>
      <c r="U68" s="304"/>
      <c r="V68" s="2654"/>
      <c r="W68" s="2655"/>
      <c r="X68" s="2654"/>
      <c r="Y68" s="2655"/>
      <c r="Z68" s="2654"/>
      <c r="AA68" s="2654"/>
      <c r="AB68" s="2654"/>
      <c r="AC68" s="2654"/>
      <c r="AD68" s="2190"/>
      <c r="AE68" s="2330"/>
      <c r="AF68" s="2441"/>
      <c r="AG68" s="2652" t="s">
        <v>28</v>
      </c>
      <c r="AH68" s="2111"/>
      <c r="AI68" s="2330"/>
      <c r="AJ68" s="2441"/>
      <c r="AK68" s="2331"/>
      <c r="AL68" s="2111"/>
      <c r="AM68" s="2656"/>
      <c r="AN68" s="2660"/>
      <c r="AO68" s="2661" t="s">
        <v>501</v>
      </c>
      <c r="AP68" s="2657"/>
      <c r="AQ68" s="2657"/>
      <c r="AR68" s="2657"/>
      <c r="AS68" s="2654"/>
      <c r="AT68" s="2654"/>
      <c r="AU68" s="2655"/>
      <c r="AV68" s="2654"/>
      <c r="AW68" s="2655"/>
      <c r="AX68" s="2654"/>
      <c r="AY68" s="2654"/>
      <c r="AZ68" s="2654"/>
      <c r="BA68" s="2654"/>
      <c r="BB68" s="2659"/>
      <c r="BC68" s="2258"/>
      <c r="BD68" s="1646"/>
      <c r="BE68" s="1628"/>
      <c r="BF68" s="1628"/>
      <c r="BG68" s="1628"/>
      <c r="BH68" s="1628"/>
      <c r="BI68" s="1639">
        <v>0</v>
      </c>
    </row>
    <row customHeight="1" ht="24.75">
      <c r="A69" s="1367"/>
      <c r="B69" s="1367"/>
      <c r="C69" s="1367"/>
      <c r="D69" s="1367"/>
      <c r="E69" s="2263"/>
      <c r="F69" s="2263"/>
      <c r="G69" s="2263"/>
      <c r="H69" s="2263"/>
      <c r="I69" s="2290"/>
      <c r="J69" s="2290"/>
      <c r="K69" s="2260" t="str">
        <f>S56&amp;".1"</f>
        <v>.1</v>
      </c>
      <c r="L69" s="1373"/>
      <c r="M69" s="1780"/>
      <c r="N69" s="1780"/>
      <c r="O69" s="1780"/>
      <c r="P69" s="2378"/>
      <c r="Q69" s="2378"/>
      <c r="R69" s="2351">
        <v>1</v>
      </c>
      <c r="S69" s="2345" t="str">
        <f>$K69</f>
        <v>.1</v>
      </c>
      <c r="T69" s="2364"/>
      <c r="U69" s="304"/>
      <c r="V69" s="755"/>
      <c r="W69" s="1261"/>
      <c r="X69" s="755"/>
      <c r="Y69" s="1261"/>
      <c r="Z69" s="2606"/>
      <c r="AA69" s="2111" t="s">
        <v>65</v>
      </c>
      <c r="AB69" s="2606"/>
      <c r="AC69" s="2111" t="s">
        <v>65</v>
      </c>
      <c r="AD69" s="2189" t="s">
        <v>65</v>
      </c>
      <c r="AE69" s="2330"/>
      <c r="AF69" s="2441">
        <v>1</v>
      </c>
      <c r="AG69" s="2367"/>
      <c r="AH69" s="2111" t="s">
        <v>65</v>
      </c>
      <c r="AI69" s="687" t="s">
        <v>515</v>
      </c>
      <c r="AJ69" s="2441" t="s">
        <v>108</v>
      </c>
      <c r="AK69" s="2331" t="s">
        <v>528</v>
      </c>
      <c r="AL69" s="2111" t="s">
        <v>19</v>
      </c>
      <c r="AM69" s="2298"/>
      <c r="AN69" s="2441">
        <v>1</v>
      </c>
      <c r="AO69" s="2653" t="s">
        <v>28</v>
      </c>
      <c r="AP69" s="2362" t="s">
        <v>65</v>
      </c>
      <c r="AQ69" s="315"/>
      <c r="AR69" s="2441">
        <v>1</v>
      </c>
      <c r="AS69" s="2580" t="s">
        <v>518</v>
      </c>
      <c r="AT69" s="755"/>
      <c r="AU69" s="1261"/>
      <c r="AV69" s="755">
        <f>AW69*1.22</f>
        <v>4736.6744</v>
      </c>
      <c r="AW69" s="1261">
        <v>3882.52</v>
      </c>
      <c r="AX69" s="2606">
        <v>46388</v>
      </c>
      <c r="AY69" s="2111" t="s">
        <v>65</v>
      </c>
      <c r="AZ69" s="2606">
        <v>46752</v>
      </c>
      <c r="BA69" s="2111" t="s">
        <v>65</v>
      </c>
      <c r="BB69" s="1352"/>
      <c r="BC69" s="2257" t="s">
        <v>499</v>
      </c>
      <c r="BD69" s="1646"/>
      <c r="BE69" s="1628"/>
      <c r="BF69" s="1628" t="str">
        <f>IF(T69="","",T69)</f>
        <v/>
      </c>
      <c r="BG69" s="1628"/>
      <c r="BH69" s="1628"/>
      <c r="BI69" s="1639">
        <v>0</v>
      </c>
    </row>
    <row customHeight="1" ht="24.75">
      <c r="A70" s="1367"/>
      <c r="B70" s="1367"/>
      <c r="C70" s="1367"/>
      <c r="D70" s="1367"/>
      <c r="E70" s="2263"/>
      <c r="F70" s="2263"/>
      <c r="G70" s="2263"/>
      <c r="H70" s="2263"/>
      <c r="I70" s="2290"/>
      <c r="J70" s="2290"/>
      <c r="K70" s="2260" t="str">
        <f>S63&amp;".1"</f>
        <v>.1.1.1</v>
      </c>
      <c r="L70" s="1373"/>
      <c r="M70" s="1780"/>
      <c r="N70" s="1780"/>
      <c r="O70" s="1780"/>
      <c r="P70" s="2378"/>
      <c r="Q70" s="2378"/>
      <c r="R70" s="2351">
        <v>1</v>
      </c>
      <c r="S70" s="2345" t="str">
        <f>$K70</f>
        <v>.1.1.1</v>
      </c>
      <c r="T70" s="2364"/>
      <c r="U70" s="304"/>
      <c r="V70" s="755"/>
      <c r="W70" s="1261"/>
      <c r="X70" s="755"/>
      <c r="Y70" s="1261"/>
      <c r="Z70" s="2606"/>
      <c r="AA70" s="2111" t="s">
        <v>65</v>
      </c>
      <c r="AB70" s="2606"/>
      <c r="AC70" s="2111" t="s">
        <v>65</v>
      </c>
      <c r="AD70" s="2189" t="s">
        <v>65</v>
      </c>
      <c r="AE70" s="2330"/>
      <c r="AF70" s="2441">
        <v>1</v>
      </c>
      <c r="AG70" s="2367"/>
      <c r="AH70" s="2111" t="s">
        <v>65</v>
      </c>
      <c r="AI70" s="2330"/>
      <c r="AJ70" s="2441">
        <v>1</v>
      </c>
      <c r="AK70" s="2331" t="s">
        <v>28</v>
      </c>
      <c r="AL70" s="2111" t="s">
        <v>65</v>
      </c>
      <c r="AM70" s="2298"/>
      <c r="AN70" s="2441">
        <v>1</v>
      </c>
      <c r="AO70" s="2653" t="s">
        <v>28</v>
      </c>
      <c r="AP70" s="2362" t="s">
        <v>65</v>
      </c>
      <c r="AQ70" s="687" t="s">
        <v>515</v>
      </c>
      <c r="AR70" s="2441" t="s">
        <v>108</v>
      </c>
      <c r="AS70" s="2580" t="s">
        <v>519</v>
      </c>
      <c r="AT70" s="755"/>
      <c r="AU70" s="1261"/>
      <c r="AV70" s="755">
        <f>AW70*1.22</f>
        <v>5502.566</v>
      </c>
      <c r="AW70" s="1261">
        <v>4510.3</v>
      </c>
      <c r="AX70" s="2606">
        <v>46388</v>
      </c>
      <c r="AY70" s="2111" t="s">
        <v>65</v>
      </c>
      <c r="AZ70" s="2606">
        <v>46752</v>
      </c>
      <c r="BA70" s="2111" t="s">
        <v>65</v>
      </c>
      <c r="BB70" s="1352"/>
      <c r="BC70" s="2257" t="s">
        <v>499</v>
      </c>
      <c r="BD70" s="1646"/>
      <c r="BE70" s="1628"/>
      <c r="BF70" s="1628" t="str">
        <f>IF(T70="","",T70)</f>
        <v/>
      </c>
      <c r="BG70" s="1628"/>
      <c r="BH70" s="1628"/>
      <c r="BI70" s="1639">
        <v>0</v>
      </c>
    </row>
    <row customHeight="1" ht="24.75">
      <c r="A71" s="1367"/>
      <c r="B71" s="1367"/>
      <c r="C71" s="1367"/>
      <c r="D71" s="1367"/>
      <c r="E71" s="2263"/>
      <c r="F71" s="2263"/>
      <c r="G71" s="2263"/>
      <c r="H71" s="2263"/>
      <c r="I71" s="2290"/>
      <c r="J71" s="2290"/>
      <c r="K71" s="2260" t="str">
        <f>S67&amp;".1"</f>
        <v>.1</v>
      </c>
      <c r="L71" s="1373"/>
      <c r="M71" s="1780"/>
      <c r="N71" s="1780"/>
      <c r="O71" s="1780"/>
      <c r="P71" s="2378"/>
      <c r="Q71" s="2378"/>
      <c r="R71" s="2351">
        <v>1</v>
      </c>
      <c r="S71" s="2345" t="str">
        <f>$K71</f>
        <v>.1</v>
      </c>
      <c r="T71" s="2364"/>
      <c r="U71" s="304"/>
      <c r="V71" s="755"/>
      <c r="W71" s="1261"/>
      <c r="X71" s="755"/>
      <c r="Y71" s="1261"/>
      <c r="Z71" s="2606"/>
      <c r="AA71" s="2111" t="s">
        <v>65</v>
      </c>
      <c r="AB71" s="2606"/>
      <c r="AC71" s="2111" t="s">
        <v>65</v>
      </c>
      <c r="AD71" s="2189" t="s">
        <v>65</v>
      </c>
      <c r="AE71" s="2330"/>
      <c r="AF71" s="2441">
        <v>1</v>
      </c>
      <c r="AG71" s="2367"/>
      <c r="AH71" s="2111" t="s">
        <v>65</v>
      </c>
      <c r="AI71" s="2330"/>
      <c r="AJ71" s="2441">
        <v>1</v>
      </c>
      <c r="AK71" s="2331" t="s">
        <v>28</v>
      </c>
      <c r="AL71" s="2111" t="s">
        <v>65</v>
      </c>
      <c r="AM71" s="2298"/>
      <c r="AN71" s="2441">
        <v>1</v>
      </c>
      <c r="AO71" s="2653" t="s">
        <v>28</v>
      </c>
      <c r="AP71" s="2362" t="s">
        <v>65</v>
      </c>
      <c r="AQ71" s="687" t="s">
        <v>515</v>
      </c>
      <c r="AR71" s="2441" t="s">
        <v>89</v>
      </c>
      <c r="AS71" s="2580" t="s">
        <v>520</v>
      </c>
      <c r="AT71" s="755"/>
      <c r="AU71" s="1261"/>
      <c r="AV71" s="755">
        <f>AW71*1.22</f>
        <v>7163.4252</v>
      </c>
      <c r="AW71" s="1261">
        <v>5871.66</v>
      </c>
      <c r="AX71" s="2606">
        <v>46388</v>
      </c>
      <c r="AY71" s="2111" t="s">
        <v>65</v>
      </c>
      <c r="AZ71" s="2606">
        <v>46752</v>
      </c>
      <c r="BA71" s="2111" t="s">
        <v>65</v>
      </c>
      <c r="BB71" s="1352"/>
      <c r="BC71" s="2257" t="s">
        <v>499</v>
      </c>
      <c r="BD71" s="1646"/>
      <c r="BE71" s="1628"/>
      <c r="BF71" s="1628" t="str">
        <f>IF(T71="","",T71)</f>
        <v/>
      </c>
      <c r="BG71" s="1628"/>
      <c r="BH71" s="1628"/>
      <c r="BI71" s="1639">
        <v>0</v>
      </c>
    </row>
    <row customHeight="1" ht="24.75">
      <c r="A72" s="1367"/>
      <c r="B72" s="1367"/>
      <c r="C72" s="1367"/>
      <c r="D72" s="1367"/>
      <c r="E72" s="2263"/>
      <c r="F72" s="2263"/>
      <c r="G72" s="2263"/>
      <c r="H72" s="2263"/>
      <c r="I72" s="2290"/>
      <c r="J72" s="2290"/>
      <c r="K72" s="2260" t="str">
        <f>S68&amp;".1"</f>
        <v>.1</v>
      </c>
      <c r="L72" s="1373"/>
      <c r="M72" s="1780"/>
      <c r="N72" s="1780"/>
      <c r="O72" s="1780"/>
      <c r="P72" s="2378"/>
      <c r="Q72" s="2378"/>
      <c r="R72" s="2351">
        <v>1</v>
      </c>
      <c r="S72" s="2345" t="str">
        <f>$K72</f>
        <v>.1</v>
      </c>
      <c r="T72" s="2364"/>
      <c r="U72" s="304"/>
      <c r="V72" s="755"/>
      <c r="W72" s="1261"/>
      <c r="X72" s="755"/>
      <c r="Y72" s="1261"/>
      <c r="Z72" s="2606"/>
      <c r="AA72" s="2111" t="s">
        <v>65</v>
      </c>
      <c r="AB72" s="2606"/>
      <c r="AC72" s="2111" t="s">
        <v>65</v>
      </c>
      <c r="AD72" s="2189" t="s">
        <v>65</v>
      </c>
      <c r="AE72" s="2330"/>
      <c r="AF72" s="2441">
        <v>1</v>
      </c>
      <c r="AG72" s="2367"/>
      <c r="AH72" s="2111" t="s">
        <v>65</v>
      </c>
      <c r="AI72" s="2330"/>
      <c r="AJ72" s="2441">
        <v>1</v>
      </c>
      <c r="AK72" s="2331" t="s">
        <v>28</v>
      </c>
      <c r="AL72" s="2111" t="s">
        <v>65</v>
      </c>
      <c r="AM72" s="2298"/>
      <c r="AN72" s="2441">
        <v>1</v>
      </c>
      <c r="AO72" s="2653" t="s">
        <v>28</v>
      </c>
      <c r="AP72" s="2362" t="s">
        <v>65</v>
      </c>
      <c r="AQ72" s="687" t="s">
        <v>515</v>
      </c>
      <c r="AR72" s="2441" t="s">
        <v>90</v>
      </c>
      <c r="AS72" s="2580" t="s">
        <v>521</v>
      </c>
      <c r="AT72" s="755"/>
      <c r="AU72" s="1261"/>
      <c r="AV72" s="755">
        <f>AW72*1.22</f>
        <v>7927.3526</v>
      </c>
      <c r="AW72" s="1261">
        <v>6497.83</v>
      </c>
      <c r="AX72" s="2606">
        <v>46388</v>
      </c>
      <c r="AY72" s="2111" t="s">
        <v>65</v>
      </c>
      <c r="AZ72" s="2606">
        <v>46752</v>
      </c>
      <c r="BA72" s="2111" t="s">
        <v>65</v>
      </c>
      <c r="BB72" s="1352"/>
      <c r="BC72" s="2257" t="s">
        <v>499</v>
      </c>
      <c r="BD72" s="1646"/>
      <c r="BE72" s="1628"/>
      <c r="BF72" s="1628" t="str">
        <f>IF(T72="","",T72)</f>
        <v/>
      </c>
      <c r="BG72" s="1628"/>
      <c r="BH72" s="1628"/>
      <c r="BI72" s="1639">
        <v>0</v>
      </c>
    </row>
    <row customHeight="1" ht="24.75">
      <c r="A73" s="1367"/>
      <c r="B73" s="1367"/>
      <c r="C73" s="1367"/>
      <c r="D73" s="1367"/>
      <c r="E73" s="2263"/>
      <c r="F73" s="2263"/>
      <c r="G73" s="2263"/>
      <c r="H73" s="2263"/>
      <c r="I73" s="2290"/>
      <c r="J73" s="2290"/>
      <c r="K73" s="2260" t="str">
        <f>S69&amp;".1"</f>
        <v>.1.1</v>
      </c>
      <c r="L73" s="1373"/>
      <c r="M73" s="1780"/>
      <c r="N73" s="1780"/>
      <c r="O73" s="1780"/>
      <c r="P73" s="2378"/>
      <c r="Q73" s="2378"/>
      <c r="R73" s="2351">
        <v>1</v>
      </c>
      <c r="S73" s="2345" t="str">
        <f>$K73</f>
        <v>.1.1</v>
      </c>
      <c r="T73" s="2364"/>
      <c r="U73" s="304"/>
      <c r="V73" s="755"/>
      <c r="W73" s="1261"/>
      <c r="X73" s="755"/>
      <c r="Y73" s="1261"/>
      <c r="Z73" s="2606"/>
      <c r="AA73" s="2111" t="s">
        <v>65</v>
      </c>
      <c r="AB73" s="2606"/>
      <c r="AC73" s="2111" t="s">
        <v>65</v>
      </c>
      <c r="AD73" s="2189" t="s">
        <v>65</v>
      </c>
      <c r="AE73" s="2330"/>
      <c r="AF73" s="2441">
        <v>1</v>
      </c>
      <c r="AG73" s="2367"/>
      <c r="AH73" s="2111" t="s">
        <v>65</v>
      </c>
      <c r="AI73" s="2330"/>
      <c r="AJ73" s="2441">
        <v>1</v>
      </c>
      <c r="AK73" s="2331" t="s">
        <v>28</v>
      </c>
      <c r="AL73" s="2111" t="s">
        <v>65</v>
      </c>
      <c r="AM73" s="2298"/>
      <c r="AN73" s="2441">
        <v>1</v>
      </c>
      <c r="AO73" s="2653" t="s">
        <v>28</v>
      </c>
      <c r="AP73" s="2362" t="s">
        <v>65</v>
      </c>
      <c r="AQ73" s="687" t="s">
        <v>515</v>
      </c>
      <c r="AR73" s="2441" t="s">
        <v>109</v>
      </c>
      <c r="AS73" s="2580" t="s">
        <v>522</v>
      </c>
      <c r="AT73" s="755"/>
      <c r="AU73" s="1261"/>
      <c r="AV73" s="755">
        <f>AW73*1.22</f>
        <v>11411.5262</v>
      </c>
      <c r="AW73" s="1261">
        <v>9353.71</v>
      </c>
      <c r="AX73" s="2606">
        <v>46388</v>
      </c>
      <c r="AY73" s="2111" t="s">
        <v>65</v>
      </c>
      <c r="AZ73" s="2606">
        <v>46752</v>
      </c>
      <c r="BA73" s="2111" t="s">
        <v>65</v>
      </c>
      <c r="BB73" s="1352"/>
      <c r="BC73" s="2257" t="s">
        <v>499</v>
      </c>
      <c r="BD73" s="1646"/>
      <c r="BE73" s="1628"/>
      <c r="BF73" s="1628" t="str">
        <f>IF(T73="","",T73)</f>
        <v/>
      </c>
      <c r="BG73" s="1628"/>
      <c r="BH73" s="1628"/>
      <c r="BI73" s="1639">
        <v>0</v>
      </c>
    </row>
    <row customHeight="1" ht="24.75">
      <c r="A74" s="1367"/>
      <c r="B74" s="1367"/>
      <c r="C74" s="1367"/>
      <c r="D74" s="1367"/>
      <c r="E74" s="2263"/>
      <c r="F74" s="2263"/>
      <c r="G74" s="2263"/>
      <c r="H74" s="2263"/>
      <c r="I74" s="2290"/>
      <c r="J74" s="2290"/>
      <c r="K74" s="2260" t="str">
        <f>S70&amp;".1"</f>
        <v>.1.1.1.1</v>
      </c>
      <c r="L74" s="1373"/>
      <c r="M74" s="1780"/>
      <c r="N74" s="1780"/>
      <c r="O74" s="1780"/>
      <c r="P74" s="2378"/>
      <c r="Q74" s="2378"/>
      <c r="R74" s="2351">
        <v>1</v>
      </c>
      <c r="S74" s="2345" t="str">
        <f>$K74</f>
        <v>.1.1.1.1</v>
      </c>
      <c r="T74" s="2364"/>
      <c r="U74" s="304"/>
      <c r="V74" s="755"/>
      <c r="W74" s="1261"/>
      <c r="X74" s="755"/>
      <c r="Y74" s="1261"/>
      <c r="Z74" s="2606"/>
      <c r="AA74" s="2111" t="s">
        <v>65</v>
      </c>
      <c r="AB74" s="2606"/>
      <c r="AC74" s="2111" t="s">
        <v>65</v>
      </c>
      <c r="AD74" s="2189" t="s">
        <v>65</v>
      </c>
      <c r="AE74" s="2330"/>
      <c r="AF74" s="2441">
        <v>1</v>
      </c>
      <c r="AG74" s="2367"/>
      <c r="AH74" s="2111" t="s">
        <v>65</v>
      </c>
      <c r="AI74" s="2330"/>
      <c r="AJ74" s="2441">
        <v>1</v>
      </c>
      <c r="AK74" s="2331" t="s">
        <v>28</v>
      </c>
      <c r="AL74" s="2111" t="s">
        <v>65</v>
      </c>
      <c r="AM74" s="2298"/>
      <c r="AN74" s="2441">
        <v>1</v>
      </c>
      <c r="AO74" s="2653" t="s">
        <v>28</v>
      </c>
      <c r="AP74" s="2362" t="s">
        <v>65</v>
      </c>
      <c r="AQ74" s="687" t="s">
        <v>515</v>
      </c>
      <c r="AR74" s="2441" t="s">
        <v>91</v>
      </c>
      <c r="AS74" s="2580" t="s">
        <v>523</v>
      </c>
      <c r="AT74" s="755"/>
      <c r="AU74" s="1261"/>
      <c r="AV74" s="755">
        <f>AW74*1.22</f>
        <v>10620.1854</v>
      </c>
      <c r="AW74" s="1261">
        <v>8705.07</v>
      </c>
      <c r="AX74" s="2606">
        <v>46388</v>
      </c>
      <c r="AY74" s="2111" t="s">
        <v>65</v>
      </c>
      <c r="AZ74" s="2606">
        <v>46752</v>
      </c>
      <c r="BA74" s="2111" t="s">
        <v>65</v>
      </c>
      <c r="BB74" s="1352"/>
      <c r="BC74" s="2257" t="s">
        <v>499</v>
      </c>
      <c r="BD74" s="1646"/>
      <c r="BE74" s="1628"/>
      <c r="BF74" s="1628" t="str">
        <f>IF(T74="","",T74)</f>
        <v/>
      </c>
      <c r="BG74" s="1628"/>
      <c r="BH74" s="1628"/>
      <c r="BI74" s="1639">
        <v>0</v>
      </c>
    </row>
    <row customHeight="1" ht="24.75">
      <c r="A75" s="1367"/>
      <c r="B75" s="1367"/>
      <c r="C75" s="1367"/>
      <c r="D75" s="1367"/>
      <c r="E75" s="2263"/>
      <c r="F75" s="2263"/>
      <c r="G75" s="2263"/>
      <c r="H75" s="2263"/>
      <c r="I75" s="2290"/>
      <c r="J75" s="2290"/>
      <c r="K75" s="2260" t="str">
        <f>S71&amp;".1"</f>
        <v>.1.1</v>
      </c>
      <c r="L75" s="1373"/>
      <c r="M75" s="1780"/>
      <c r="N75" s="1780"/>
      <c r="O75" s="1780"/>
      <c r="P75" s="2378"/>
      <c r="Q75" s="2378"/>
      <c r="R75" s="2351">
        <v>1</v>
      </c>
      <c r="S75" s="2345" t="str">
        <f>$K75</f>
        <v>.1.1</v>
      </c>
      <c r="T75" s="2364"/>
      <c r="U75" s="304"/>
      <c r="V75" s="755"/>
      <c r="W75" s="1261"/>
      <c r="X75" s="755"/>
      <c r="Y75" s="1261"/>
      <c r="Z75" s="2606"/>
      <c r="AA75" s="2111" t="s">
        <v>65</v>
      </c>
      <c r="AB75" s="2606"/>
      <c r="AC75" s="2111" t="s">
        <v>65</v>
      </c>
      <c r="AD75" s="2189" t="s">
        <v>65</v>
      </c>
      <c r="AE75" s="2330"/>
      <c r="AF75" s="2441">
        <v>1</v>
      </c>
      <c r="AG75" s="2367"/>
      <c r="AH75" s="2111" t="s">
        <v>65</v>
      </c>
      <c r="AI75" s="2330"/>
      <c r="AJ75" s="2441">
        <v>1</v>
      </c>
      <c r="AK75" s="2331" t="s">
        <v>28</v>
      </c>
      <c r="AL75" s="2111" t="s">
        <v>65</v>
      </c>
      <c r="AM75" s="2298"/>
      <c r="AN75" s="2441">
        <v>1</v>
      </c>
      <c r="AO75" s="2653" t="s">
        <v>28</v>
      </c>
      <c r="AP75" s="2362" t="s">
        <v>65</v>
      </c>
      <c r="AQ75" s="687" t="s">
        <v>515</v>
      </c>
      <c r="AR75" s="2441" t="s">
        <v>92</v>
      </c>
      <c r="AS75" s="2580" t="s">
        <v>524</v>
      </c>
      <c r="AT75" s="755"/>
      <c r="AU75" s="1261"/>
      <c r="AV75" s="755">
        <f>AW75*1.22</f>
        <v>14016.9094</v>
      </c>
      <c r="AW75" s="1261">
        <v>11489.27</v>
      </c>
      <c r="AX75" s="2606">
        <v>46388</v>
      </c>
      <c r="AY75" s="2111" t="s">
        <v>65</v>
      </c>
      <c r="AZ75" s="2606">
        <v>46752</v>
      </c>
      <c r="BA75" s="2111" t="s">
        <v>65</v>
      </c>
      <c r="BB75" s="1352"/>
      <c r="BC75" s="2257" t="s">
        <v>499</v>
      </c>
      <c r="BD75" s="1646"/>
      <c r="BE75" s="1628"/>
      <c r="BF75" s="1628" t="str">
        <f>IF(T75="","",T75)</f>
        <v/>
      </c>
      <c r="BG75" s="1628"/>
      <c r="BH75" s="1628"/>
      <c r="BI75" s="1639">
        <v>0</v>
      </c>
    </row>
    <row customHeight="1" ht="14.25">
      <c r="A76" s="1367"/>
      <c r="B76" s="1367"/>
      <c r="C76" s="1367"/>
      <c r="D76" s="1367"/>
      <c r="E76" s="2263"/>
      <c r="F76" s="2263"/>
      <c r="G76" s="2263"/>
      <c r="H76" s="2263"/>
      <c r="I76" s="2290"/>
      <c r="J76" s="2290"/>
      <c r="K76" s="2260" t="str">
        <f>S73&amp;".1"</f>
        <v>.1.1.1</v>
      </c>
      <c r="L76" s="1373"/>
      <c r="M76" s="1780"/>
      <c r="N76" s="1780"/>
      <c r="O76" s="1780"/>
      <c r="P76" s="2378"/>
      <c r="Q76" s="2378"/>
      <c r="R76" s="2351">
        <v>1</v>
      </c>
      <c r="S76" s="2345" t="str">
        <f>$K76</f>
        <v>.1.1.1</v>
      </c>
      <c r="T76" s="2364"/>
      <c r="U76" s="304"/>
      <c r="V76" s="755"/>
      <c r="W76" s="1261"/>
      <c r="X76" s="755"/>
      <c r="Y76" s="1261"/>
      <c r="Z76" s="2606"/>
      <c r="AA76" s="2111" t="s">
        <v>65</v>
      </c>
      <c r="AB76" s="2606"/>
      <c r="AC76" s="2111" t="s">
        <v>65</v>
      </c>
      <c r="AD76" s="2189" t="s">
        <v>65</v>
      </c>
      <c r="AE76" s="2330"/>
      <c r="AF76" s="2441">
        <v>1</v>
      </c>
      <c r="AG76" s="2367"/>
      <c r="AH76" s="2111" t="s">
        <v>65</v>
      </c>
      <c r="AI76" s="2330"/>
      <c r="AJ76" s="2441">
        <v>1</v>
      </c>
      <c r="AK76" s="2331" t="s">
        <v>28</v>
      </c>
      <c r="AL76" s="2111" t="s">
        <v>65</v>
      </c>
      <c r="AM76" s="2298"/>
      <c r="AN76" s="2441">
        <v>1</v>
      </c>
      <c r="AO76" s="2361"/>
      <c r="AP76" s="2362" t="s">
        <v>65</v>
      </c>
      <c r="AQ76" s="687" t="s">
        <v>515</v>
      </c>
      <c r="AR76" s="2441" t="s">
        <v>110</v>
      </c>
      <c r="AS76" s="2580" t="s">
        <v>525</v>
      </c>
      <c r="AT76" s="755"/>
      <c r="AU76" s="1261"/>
      <c r="AV76" s="755">
        <f>AW76*1.22</f>
        <v>12187.4096</v>
      </c>
      <c r="AW76" s="1261">
        <v>9989.68</v>
      </c>
      <c r="AX76" s="2606">
        <v>46388</v>
      </c>
      <c r="AY76" s="2111" t="s">
        <v>65</v>
      </c>
      <c r="AZ76" s="2606">
        <v>46752</v>
      </c>
      <c r="BA76" s="2111" t="s">
        <v>65</v>
      </c>
      <c r="BB76" s="1352"/>
      <c r="BC76" s="2257" t="s">
        <v>499</v>
      </c>
      <c r="BD76" s="1646"/>
      <c r="BE76" s="1628"/>
      <c r="BF76" s="1628" t="str">
        <f>IF(T76="","",T76)</f>
        <v/>
      </c>
      <c r="BG76" s="1628"/>
      <c r="BH76" s="1628"/>
      <c r="BI76" s="1639">
        <v>0</v>
      </c>
    </row>
    <row customHeight="1" ht="14.25">
      <c r="A77" s="1367"/>
      <c r="B77" s="1367"/>
      <c r="C77" s="1367"/>
      <c r="D77" s="1367"/>
      <c r="E77" s="2263"/>
      <c r="F77" s="2263"/>
      <c r="G77" s="2263"/>
      <c r="H77" s="2263"/>
      <c r="I77" s="2290"/>
      <c r="J77" s="2290"/>
      <c r="K77" s="2260" t="str">
        <f>S74&amp;".1"</f>
        <v>.1.1.1.1.1</v>
      </c>
      <c r="L77" s="1373"/>
      <c r="M77" s="1780"/>
      <c r="N77" s="1780"/>
      <c r="O77" s="1780"/>
      <c r="P77" s="2378"/>
      <c r="Q77" s="2378"/>
      <c r="R77" s="2351">
        <v>1</v>
      </c>
      <c r="S77" s="2345" t="str">
        <f>$K77</f>
        <v>.1.1.1.1.1</v>
      </c>
      <c r="T77" s="2364"/>
      <c r="U77" s="304"/>
      <c r="V77" s="755"/>
      <c r="W77" s="1261"/>
      <c r="X77" s="755"/>
      <c r="Y77" s="1261"/>
      <c r="Z77" s="2606"/>
      <c r="AA77" s="2111" t="s">
        <v>65</v>
      </c>
      <c r="AB77" s="2606"/>
      <c r="AC77" s="2111" t="s">
        <v>65</v>
      </c>
      <c r="AD77" s="2189" t="s">
        <v>65</v>
      </c>
      <c r="AE77" s="2330"/>
      <c r="AF77" s="2441">
        <v>1</v>
      </c>
      <c r="AG77" s="2367"/>
      <c r="AH77" s="2111" t="s">
        <v>65</v>
      </c>
      <c r="AI77" s="2330"/>
      <c r="AJ77" s="2441">
        <v>1</v>
      </c>
      <c r="AK77" s="2331" t="s">
        <v>28</v>
      </c>
      <c r="AL77" s="2111" t="s">
        <v>65</v>
      </c>
      <c r="AM77" s="2298"/>
      <c r="AN77" s="2441">
        <v>1</v>
      </c>
      <c r="AO77" s="2361"/>
      <c r="AP77" s="2362" t="s">
        <v>65</v>
      </c>
      <c r="AQ77" s="687" t="s">
        <v>515</v>
      </c>
      <c r="AR77" s="2441" t="s">
        <v>146</v>
      </c>
      <c r="AS77" s="2580" t="s">
        <v>526</v>
      </c>
      <c r="AT77" s="755"/>
      <c r="AU77" s="1261"/>
      <c r="AV77" s="755">
        <f>AW77*1.22</f>
        <v>12498.6926</v>
      </c>
      <c r="AW77" s="1261">
        <v>10244.83</v>
      </c>
      <c r="AX77" s="2606">
        <v>46388</v>
      </c>
      <c r="AY77" s="2111" t="s">
        <v>65</v>
      </c>
      <c r="AZ77" s="2606">
        <v>46752</v>
      </c>
      <c r="BA77" s="2111" t="s">
        <v>65</v>
      </c>
      <c r="BB77" s="1352"/>
      <c r="BC77" s="2257" t="s">
        <v>499</v>
      </c>
      <c r="BD77" s="1646"/>
      <c r="BE77" s="1628"/>
      <c r="BF77" s="1628" t="str">
        <f>IF(T77="","",T77)</f>
        <v/>
      </c>
      <c r="BG77" s="1628"/>
      <c r="BH77" s="1628"/>
      <c r="BI77" s="1639">
        <v>0</v>
      </c>
    </row>
    <row customHeight="1" ht="14.25">
      <c r="A78" s="1367"/>
      <c r="B78" s="1367"/>
      <c r="C78" s="1367"/>
      <c r="D78" s="1367"/>
      <c r="E78" s="2263"/>
      <c r="F78" s="2263"/>
      <c r="G78" s="2263"/>
      <c r="H78" s="2263"/>
      <c r="I78" s="2290"/>
      <c r="J78" s="2290"/>
      <c r="K78" s="2260" t="str">
        <f>S75&amp;".1"</f>
        <v>.1.1.1</v>
      </c>
      <c r="L78" s="1373"/>
      <c r="M78" s="1780"/>
      <c r="N78" s="1780"/>
      <c r="O78" s="1780"/>
      <c r="P78" s="2378"/>
      <c r="Q78" s="2378"/>
      <c r="R78" s="2351">
        <v>1</v>
      </c>
      <c r="S78" s="2345" t="str">
        <f>$K78</f>
        <v>.1.1.1</v>
      </c>
      <c r="T78" s="2364"/>
      <c r="U78" s="304"/>
      <c r="V78" s="755"/>
      <c r="W78" s="1261"/>
      <c r="X78" s="755"/>
      <c r="Y78" s="1261"/>
      <c r="Z78" s="2606"/>
      <c r="AA78" s="2111" t="s">
        <v>65</v>
      </c>
      <c r="AB78" s="2606"/>
      <c r="AC78" s="2111" t="s">
        <v>65</v>
      </c>
      <c r="AD78" s="2189" t="s">
        <v>65</v>
      </c>
      <c r="AE78" s="2330"/>
      <c r="AF78" s="2441">
        <v>1</v>
      </c>
      <c r="AG78" s="2367"/>
      <c r="AH78" s="2111" t="s">
        <v>65</v>
      </c>
      <c r="AI78" s="2330"/>
      <c r="AJ78" s="2441">
        <v>1</v>
      </c>
      <c r="AK78" s="2331" t="s">
        <v>28</v>
      </c>
      <c r="AL78" s="2111" t="s">
        <v>65</v>
      </c>
      <c r="AM78" s="2298"/>
      <c r="AN78" s="2441">
        <v>1</v>
      </c>
      <c r="AO78" s="2361"/>
      <c r="AP78" s="2362" t="s">
        <v>65</v>
      </c>
      <c r="AQ78" s="687" t="s">
        <v>515</v>
      </c>
      <c r="AR78" s="2441" t="s">
        <v>147</v>
      </c>
      <c r="AS78" s="2580" t="s">
        <v>527</v>
      </c>
      <c r="AT78" s="755"/>
      <c r="AU78" s="1261"/>
      <c r="AV78" s="755">
        <f>AW78*1.22</f>
        <v>14320.8724</v>
      </c>
      <c r="AW78" s="1261">
        <v>11738.42</v>
      </c>
      <c r="AX78" s="2606">
        <v>46388</v>
      </c>
      <c r="AY78" s="2111" t="s">
        <v>65</v>
      </c>
      <c r="AZ78" s="2606">
        <v>46752</v>
      </c>
      <c r="BA78" s="2111" t="s">
        <v>65</v>
      </c>
      <c r="BB78" s="1352"/>
      <c r="BC78" s="2257" t="s">
        <v>499</v>
      </c>
      <c r="BD78" s="1646"/>
      <c r="BE78" s="1628"/>
      <c r="BF78" s="1628" t="str">
        <f>IF(T78="","",T78)</f>
        <v/>
      </c>
      <c r="BG78" s="1628"/>
      <c r="BH78" s="1628"/>
      <c r="BI78" s="1639">
        <v>0</v>
      </c>
    </row>
    <row customHeight="1" ht="24.75">
      <c r="A79" s="1367"/>
      <c r="B79" s="1367"/>
      <c r="C79" s="1367"/>
      <c r="D79" s="1367"/>
      <c r="E79" s="2263"/>
      <c r="F79" s="2263"/>
      <c r="G79" s="2263"/>
      <c r="H79" s="2263"/>
      <c r="I79" s="2290"/>
      <c r="J79" s="2290"/>
      <c r="K79" s="2260"/>
      <c r="L79" s="1373"/>
      <c r="M79" s="1780"/>
      <c r="N79" s="1780"/>
      <c r="O79" s="1780"/>
      <c r="P79" s="2378"/>
      <c r="Q79" s="2378"/>
      <c r="R79" s="2351"/>
      <c r="S79" s="2346"/>
      <c r="T79" s="2365"/>
      <c r="U79" s="304"/>
      <c r="V79" s="2654"/>
      <c r="W79" s="2655"/>
      <c r="X79" s="2654"/>
      <c r="Y79" s="2655"/>
      <c r="Z79" s="2654"/>
      <c r="AA79" s="2654"/>
      <c r="AB79" s="2654"/>
      <c r="AC79" s="2654"/>
      <c r="AD79" s="2190"/>
      <c r="AE79" s="2330"/>
      <c r="AF79" s="2441"/>
      <c r="AG79" s="2367"/>
      <c r="AH79" s="2111"/>
      <c r="AI79" s="2330"/>
      <c r="AJ79" s="2441">
        <v>1</v>
      </c>
      <c r="AK79" s="2331"/>
      <c r="AL79" s="2111"/>
      <c r="AM79" s="2299"/>
      <c r="AN79" s="2441"/>
      <c r="AO79" s="2653" t="s">
        <v>28</v>
      </c>
      <c r="AP79" s="2363"/>
      <c r="AQ79" s="2656"/>
      <c r="AR79" s="2657"/>
      <c r="AS79" s="2662" t="s">
        <v>500</v>
      </c>
      <c r="AT79" s="2654"/>
      <c r="AU79" s="2655"/>
      <c r="AV79" s="2654"/>
      <c r="AW79" s="2655"/>
      <c r="AX79" s="2654"/>
      <c r="AY79" s="2654"/>
      <c r="AZ79" s="2654"/>
      <c r="BA79" s="2654"/>
      <c r="BB79" s="2659"/>
      <c r="BC79" s="2258"/>
      <c r="BD79" s="1646"/>
      <c r="BE79" s="1628"/>
      <c r="BF79" s="1628"/>
      <c r="BG79" s="1628"/>
      <c r="BH79" s="1628"/>
      <c r="BI79" s="1639">
        <v>0</v>
      </c>
    </row>
    <row customHeight="1" ht="24.75">
      <c r="A80" s="1367"/>
      <c r="B80" s="1367"/>
      <c r="C80" s="1367"/>
      <c r="D80" s="1367"/>
      <c r="E80" s="2263"/>
      <c r="F80" s="2263"/>
      <c r="G80" s="2263"/>
      <c r="H80" s="2263"/>
      <c r="I80" s="2290"/>
      <c r="J80" s="2290"/>
      <c r="K80" s="2260"/>
      <c r="L80" s="1373"/>
      <c r="M80" s="1780"/>
      <c r="N80" s="1780"/>
      <c r="O80" s="1780"/>
      <c r="P80" s="2378"/>
      <c r="Q80" s="2378"/>
      <c r="R80" s="2351"/>
      <c r="S80" s="2346"/>
      <c r="T80" s="2365"/>
      <c r="U80" s="304"/>
      <c r="V80" s="2654"/>
      <c r="W80" s="2655"/>
      <c r="X80" s="2654"/>
      <c r="Y80" s="2655"/>
      <c r="Z80" s="2654"/>
      <c r="AA80" s="2654"/>
      <c r="AB80" s="2654"/>
      <c r="AC80" s="2654"/>
      <c r="AD80" s="2190"/>
      <c r="AE80" s="2330"/>
      <c r="AF80" s="2441"/>
      <c r="AG80" s="2367"/>
      <c r="AH80" s="2111"/>
      <c r="AI80" s="2330"/>
      <c r="AJ80" s="2441">
        <v>1</v>
      </c>
      <c r="AK80" s="2331"/>
      <c r="AL80" s="2111"/>
      <c r="AM80" s="2656"/>
      <c r="AN80" s="2660"/>
      <c r="AO80" s="2663" t="s">
        <v>501</v>
      </c>
      <c r="AP80" s="2657"/>
      <c r="AQ80" s="2657"/>
      <c r="AR80" s="2657"/>
      <c r="AS80" s="2654"/>
      <c r="AT80" s="2654"/>
      <c r="AU80" s="2655"/>
      <c r="AV80" s="2654"/>
      <c r="AW80" s="2655"/>
      <c r="AX80" s="2654"/>
      <c r="AY80" s="2654"/>
      <c r="AZ80" s="2654"/>
      <c r="BA80" s="2654"/>
      <c r="BB80" s="2659"/>
      <c r="BC80" s="2258"/>
      <c r="BD80" s="1646"/>
      <c r="BE80" s="1628"/>
      <c r="BF80" s="1628"/>
      <c r="BG80" s="1628"/>
      <c r="BH80" s="1628"/>
      <c r="BI80" s="1639">
        <v>0</v>
      </c>
    </row>
    <row customHeight="1" ht="24.75">
      <c r="A81" s="1367"/>
      <c r="B81" s="1367"/>
      <c r="C81" s="1367"/>
      <c r="D81" s="1367"/>
      <c r="E81" s="2263"/>
      <c r="F81" s="2263"/>
      <c r="G81" s="2263"/>
      <c r="H81" s="2263"/>
      <c r="I81" s="2290"/>
      <c r="J81" s="2290"/>
      <c r="K81" s="2260" t="str">
        <f>S68&amp;".1"</f>
        <v>.1</v>
      </c>
      <c r="L81" s="1373"/>
      <c r="M81" s="1780"/>
      <c r="N81" s="1780"/>
      <c r="O81" s="1780"/>
      <c r="P81" s="2378"/>
      <c r="Q81" s="2378"/>
      <c r="R81" s="2351">
        <v>1</v>
      </c>
      <c r="S81" s="2345" t="str">
        <f>$K81</f>
        <v>.1</v>
      </c>
      <c r="T81" s="2364"/>
      <c r="U81" s="304"/>
      <c r="V81" s="755"/>
      <c r="W81" s="1261"/>
      <c r="X81" s="755"/>
      <c r="Y81" s="1261"/>
      <c r="Z81" s="2606"/>
      <c r="AA81" s="2111" t="s">
        <v>65</v>
      </c>
      <c r="AB81" s="2606"/>
      <c r="AC81" s="2111" t="s">
        <v>65</v>
      </c>
      <c r="AD81" s="2189" t="s">
        <v>65</v>
      </c>
      <c r="AE81" s="2330"/>
      <c r="AF81" s="2441">
        <v>1</v>
      </c>
      <c r="AG81" s="2367"/>
      <c r="AH81" s="2111" t="s">
        <v>65</v>
      </c>
      <c r="AI81" s="687" t="s">
        <v>515</v>
      </c>
      <c r="AJ81" s="2441" t="s">
        <v>89</v>
      </c>
      <c r="AK81" s="2331" t="s">
        <v>529</v>
      </c>
      <c r="AL81" s="2111" t="s">
        <v>19</v>
      </c>
      <c r="AM81" s="2298"/>
      <c r="AN81" s="2441">
        <v>1</v>
      </c>
      <c r="AO81" s="2653" t="s">
        <v>28</v>
      </c>
      <c r="AP81" s="2362" t="s">
        <v>65</v>
      </c>
      <c r="AQ81" s="315"/>
      <c r="AR81" s="2441">
        <v>1</v>
      </c>
      <c r="AS81" s="2580" t="s">
        <v>518</v>
      </c>
      <c r="AT81" s="755"/>
      <c r="AU81" s="1261"/>
      <c r="AV81" s="755">
        <f>AW81*1.22</f>
        <v>4770.0048</v>
      </c>
      <c r="AW81" s="1261">
        <v>3909.84</v>
      </c>
      <c r="AX81" s="2606">
        <v>46388</v>
      </c>
      <c r="AY81" s="2111" t="s">
        <v>65</v>
      </c>
      <c r="AZ81" s="2606">
        <v>46752</v>
      </c>
      <c r="BA81" s="2111" t="s">
        <v>65</v>
      </c>
      <c r="BB81" s="1352"/>
      <c r="BC81" s="2257" t="s">
        <v>499</v>
      </c>
      <c r="BD81" s="1646"/>
      <c r="BE81" s="1628"/>
      <c r="BF81" s="1628" t="str">
        <f>IF(T81="","",T81)</f>
        <v/>
      </c>
      <c r="BG81" s="1628"/>
      <c r="BH81" s="1628"/>
      <c r="BI81" s="1639">
        <v>0</v>
      </c>
    </row>
    <row customHeight="1" ht="24.75">
      <c r="A82" s="1367"/>
      <c r="B82" s="1367"/>
      <c r="C82" s="1367"/>
      <c r="D82" s="1367"/>
      <c r="E82" s="2263"/>
      <c r="F82" s="2263"/>
      <c r="G82" s="2263"/>
      <c r="H82" s="2263"/>
      <c r="I82" s="2290"/>
      <c r="J82" s="2290"/>
      <c r="K82" s="2260" t="str">
        <f>S75&amp;".1"</f>
        <v>.1.1.1</v>
      </c>
      <c r="L82" s="1373"/>
      <c r="M82" s="1780"/>
      <c r="N82" s="1780"/>
      <c r="O82" s="1780"/>
      <c r="P82" s="2378"/>
      <c r="Q82" s="2378"/>
      <c r="R82" s="2351">
        <v>1</v>
      </c>
      <c r="S82" s="2345" t="str">
        <f>$K82</f>
        <v>.1.1.1</v>
      </c>
      <c r="T82" s="2364"/>
      <c r="U82" s="304"/>
      <c r="V82" s="755"/>
      <c r="W82" s="1261"/>
      <c r="X82" s="755"/>
      <c r="Y82" s="1261"/>
      <c r="Z82" s="2606"/>
      <c r="AA82" s="2111" t="s">
        <v>65</v>
      </c>
      <c r="AB82" s="2606"/>
      <c r="AC82" s="2111" t="s">
        <v>65</v>
      </c>
      <c r="AD82" s="2189" t="s">
        <v>65</v>
      </c>
      <c r="AE82" s="2330"/>
      <c r="AF82" s="2441">
        <v>1</v>
      </c>
      <c r="AG82" s="2367"/>
      <c r="AH82" s="2111" t="s">
        <v>65</v>
      </c>
      <c r="AI82" s="2330"/>
      <c r="AJ82" s="2441">
        <v>1</v>
      </c>
      <c r="AK82" s="2331" t="s">
        <v>28</v>
      </c>
      <c r="AL82" s="2111" t="s">
        <v>65</v>
      </c>
      <c r="AM82" s="2298"/>
      <c r="AN82" s="2441">
        <v>1</v>
      </c>
      <c r="AO82" s="2653" t="s">
        <v>28</v>
      </c>
      <c r="AP82" s="2362" t="s">
        <v>65</v>
      </c>
      <c r="AQ82" s="687" t="s">
        <v>515</v>
      </c>
      <c r="AR82" s="2441" t="s">
        <v>108</v>
      </c>
      <c r="AS82" s="2580" t="s">
        <v>519</v>
      </c>
      <c r="AT82" s="755"/>
      <c r="AU82" s="1261"/>
      <c r="AV82" s="755">
        <f>AW82*1.22</f>
        <v>5533.3588</v>
      </c>
      <c r="AW82" s="1261">
        <v>4535.54</v>
      </c>
      <c r="AX82" s="2606">
        <v>46388</v>
      </c>
      <c r="AY82" s="2111" t="s">
        <v>65</v>
      </c>
      <c r="AZ82" s="2606">
        <v>46752</v>
      </c>
      <c r="BA82" s="2111" t="s">
        <v>65</v>
      </c>
      <c r="BB82" s="1352"/>
      <c r="BC82" s="2257" t="s">
        <v>499</v>
      </c>
      <c r="BD82" s="1646"/>
      <c r="BE82" s="1628"/>
      <c r="BF82" s="1628" t="str">
        <f>IF(T82="","",T82)</f>
        <v/>
      </c>
      <c r="BG82" s="1628"/>
      <c r="BH82" s="1628"/>
      <c r="BI82" s="1639">
        <v>0</v>
      </c>
    </row>
    <row customHeight="1" ht="24.75">
      <c r="A83" s="1367"/>
      <c r="B83" s="1367"/>
      <c r="C83" s="1367"/>
      <c r="D83" s="1367"/>
      <c r="E83" s="2263"/>
      <c r="F83" s="2263"/>
      <c r="G83" s="2263"/>
      <c r="H83" s="2263"/>
      <c r="I83" s="2290"/>
      <c r="J83" s="2290"/>
      <c r="K83" s="2260" t="str">
        <f>S79&amp;".1"</f>
        <v>.1</v>
      </c>
      <c r="L83" s="1373"/>
      <c r="M83" s="1780"/>
      <c r="N83" s="1780"/>
      <c r="O83" s="1780"/>
      <c r="P83" s="2378"/>
      <c r="Q83" s="2378"/>
      <c r="R83" s="2351">
        <v>1</v>
      </c>
      <c r="S83" s="2345" t="str">
        <f>$K83</f>
        <v>.1</v>
      </c>
      <c r="T83" s="2364"/>
      <c r="U83" s="304"/>
      <c r="V83" s="755"/>
      <c r="W83" s="1261"/>
      <c r="X83" s="755"/>
      <c r="Y83" s="1261"/>
      <c r="Z83" s="2606"/>
      <c r="AA83" s="2111" t="s">
        <v>65</v>
      </c>
      <c r="AB83" s="2606"/>
      <c r="AC83" s="2111" t="s">
        <v>65</v>
      </c>
      <c r="AD83" s="2189" t="s">
        <v>65</v>
      </c>
      <c r="AE83" s="2330"/>
      <c r="AF83" s="2441">
        <v>1</v>
      </c>
      <c r="AG83" s="2367"/>
      <c r="AH83" s="2111" t="s">
        <v>65</v>
      </c>
      <c r="AI83" s="2330"/>
      <c r="AJ83" s="2441">
        <v>1</v>
      </c>
      <c r="AK83" s="2331" t="s">
        <v>28</v>
      </c>
      <c r="AL83" s="2111" t="s">
        <v>65</v>
      </c>
      <c r="AM83" s="2298"/>
      <c r="AN83" s="2441">
        <v>1</v>
      </c>
      <c r="AO83" s="2653" t="s">
        <v>28</v>
      </c>
      <c r="AP83" s="2362" t="s">
        <v>65</v>
      </c>
      <c r="AQ83" s="687" t="s">
        <v>515</v>
      </c>
      <c r="AR83" s="2441" t="s">
        <v>89</v>
      </c>
      <c r="AS83" s="2580" t="s">
        <v>520</v>
      </c>
      <c r="AT83" s="755"/>
      <c r="AU83" s="1261"/>
      <c r="AV83" s="755">
        <f>AW83*1.22</f>
        <v>7220.997</v>
      </c>
      <c r="AW83" s="1261">
        <v>5918.85</v>
      </c>
      <c r="AX83" s="2606">
        <v>46388</v>
      </c>
      <c r="AY83" s="2111" t="s">
        <v>65</v>
      </c>
      <c r="AZ83" s="2606">
        <v>46752</v>
      </c>
      <c r="BA83" s="2111" t="s">
        <v>65</v>
      </c>
      <c r="BB83" s="1352"/>
      <c r="BC83" s="2257" t="s">
        <v>499</v>
      </c>
      <c r="BD83" s="1646"/>
      <c r="BE83" s="1628"/>
      <c r="BF83" s="1628" t="str">
        <f>IF(T83="","",T83)</f>
        <v/>
      </c>
      <c r="BG83" s="1628"/>
      <c r="BH83" s="1628"/>
      <c r="BI83" s="1639">
        <v>0</v>
      </c>
    </row>
    <row customHeight="1" ht="24.75">
      <c r="A84" s="1367"/>
      <c r="B84" s="1367"/>
      <c r="C84" s="1367"/>
      <c r="D84" s="1367"/>
      <c r="E84" s="2263"/>
      <c r="F84" s="2263"/>
      <c r="G84" s="2263"/>
      <c r="H84" s="2263"/>
      <c r="I84" s="2290"/>
      <c r="J84" s="2290"/>
      <c r="K84" s="2260" t="str">
        <f>S80&amp;".1"</f>
        <v>.1</v>
      </c>
      <c r="L84" s="1373"/>
      <c r="M84" s="1780"/>
      <c r="N84" s="1780"/>
      <c r="O84" s="1780"/>
      <c r="P84" s="2378"/>
      <c r="Q84" s="2378"/>
      <c r="R84" s="2351">
        <v>1</v>
      </c>
      <c r="S84" s="2345" t="str">
        <f>$K84</f>
        <v>.1</v>
      </c>
      <c r="T84" s="2364"/>
      <c r="U84" s="304"/>
      <c r="V84" s="755"/>
      <c r="W84" s="1261"/>
      <c r="X84" s="755"/>
      <c r="Y84" s="1261"/>
      <c r="Z84" s="2606"/>
      <c r="AA84" s="2111" t="s">
        <v>65</v>
      </c>
      <c r="AB84" s="2606"/>
      <c r="AC84" s="2111" t="s">
        <v>65</v>
      </c>
      <c r="AD84" s="2189" t="s">
        <v>65</v>
      </c>
      <c r="AE84" s="2330"/>
      <c r="AF84" s="2441">
        <v>1</v>
      </c>
      <c r="AG84" s="2367"/>
      <c r="AH84" s="2111" t="s">
        <v>65</v>
      </c>
      <c r="AI84" s="2330"/>
      <c r="AJ84" s="2441">
        <v>1</v>
      </c>
      <c r="AK84" s="2331" t="s">
        <v>28</v>
      </c>
      <c r="AL84" s="2111" t="s">
        <v>65</v>
      </c>
      <c r="AM84" s="2298"/>
      <c r="AN84" s="2441">
        <v>1</v>
      </c>
      <c r="AO84" s="2653" t="s">
        <v>28</v>
      </c>
      <c r="AP84" s="2362" t="s">
        <v>65</v>
      </c>
      <c r="AQ84" s="687" t="s">
        <v>515</v>
      </c>
      <c r="AR84" s="2441" t="s">
        <v>90</v>
      </c>
      <c r="AS84" s="2580" t="s">
        <v>521</v>
      </c>
      <c r="AT84" s="755"/>
      <c r="AU84" s="1261"/>
      <c r="AV84" s="755">
        <f>AW84*1.22</f>
        <v>7984.9244</v>
      </c>
      <c r="AW84" s="1261">
        <v>6545.02</v>
      </c>
      <c r="AX84" s="2606">
        <v>46388</v>
      </c>
      <c r="AY84" s="2111" t="s">
        <v>65</v>
      </c>
      <c r="AZ84" s="2606">
        <v>46752</v>
      </c>
      <c r="BA84" s="2111" t="s">
        <v>65</v>
      </c>
      <c r="BB84" s="1352"/>
      <c r="BC84" s="2257" t="s">
        <v>499</v>
      </c>
      <c r="BD84" s="1646"/>
      <c r="BE84" s="1628"/>
      <c r="BF84" s="1628" t="str">
        <f>IF(T84="","",T84)</f>
        <v/>
      </c>
      <c r="BG84" s="1628"/>
      <c r="BH84" s="1628"/>
      <c r="BI84" s="1639">
        <v>0</v>
      </c>
    </row>
    <row customHeight="1" ht="24.75">
      <c r="A85" s="1367"/>
      <c r="B85" s="1367"/>
      <c r="C85" s="1367"/>
      <c r="D85" s="1367"/>
      <c r="E85" s="2263"/>
      <c r="F85" s="2263"/>
      <c r="G85" s="2263"/>
      <c r="H85" s="2263"/>
      <c r="I85" s="2290"/>
      <c r="J85" s="2290"/>
      <c r="K85" s="2260" t="str">
        <f>S82&amp;".1"</f>
        <v>.1.1.1.1</v>
      </c>
      <c r="L85" s="1373"/>
      <c r="M85" s="1780"/>
      <c r="N85" s="1780"/>
      <c r="O85" s="1780"/>
      <c r="P85" s="2378"/>
      <c r="Q85" s="2378"/>
      <c r="R85" s="2351">
        <v>1</v>
      </c>
      <c r="S85" s="2345" t="str">
        <f>$K85</f>
        <v>.1.1.1.1</v>
      </c>
      <c r="T85" s="2364"/>
      <c r="U85" s="304"/>
      <c r="V85" s="755"/>
      <c r="W85" s="1261"/>
      <c r="X85" s="755"/>
      <c r="Y85" s="1261"/>
      <c r="Z85" s="2606"/>
      <c r="AA85" s="2111" t="s">
        <v>65</v>
      </c>
      <c r="AB85" s="2606"/>
      <c r="AC85" s="2111" t="s">
        <v>65</v>
      </c>
      <c r="AD85" s="2189" t="s">
        <v>65</v>
      </c>
      <c r="AE85" s="2330"/>
      <c r="AF85" s="2441">
        <v>1</v>
      </c>
      <c r="AG85" s="2367"/>
      <c r="AH85" s="2111" t="s">
        <v>65</v>
      </c>
      <c r="AI85" s="2330"/>
      <c r="AJ85" s="2441">
        <v>1</v>
      </c>
      <c r="AK85" s="2331" t="s">
        <v>28</v>
      </c>
      <c r="AL85" s="2111" t="s">
        <v>65</v>
      </c>
      <c r="AM85" s="2298"/>
      <c r="AN85" s="2441">
        <v>1</v>
      </c>
      <c r="AO85" s="2653" t="s">
        <v>28</v>
      </c>
      <c r="AP85" s="2362" t="s">
        <v>65</v>
      </c>
      <c r="AQ85" s="687" t="s">
        <v>515</v>
      </c>
      <c r="AR85" s="2441" t="s">
        <v>109</v>
      </c>
      <c r="AS85" s="2580" t="s">
        <v>523</v>
      </c>
      <c r="AT85" s="755"/>
      <c r="AU85" s="1261"/>
      <c r="AV85" s="755">
        <f>AW85*1.22</f>
        <v>10735.6828</v>
      </c>
      <c r="AW85" s="1261">
        <v>8799.74</v>
      </c>
      <c r="AX85" s="2606">
        <v>46388</v>
      </c>
      <c r="AY85" s="2111" t="s">
        <v>65</v>
      </c>
      <c r="AZ85" s="2606">
        <v>46752</v>
      </c>
      <c r="BA85" s="2111" t="s">
        <v>65</v>
      </c>
      <c r="BB85" s="1352"/>
      <c r="BC85" s="2257" t="s">
        <v>499</v>
      </c>
      <c r="BD85" s="1646"/>
      <c r="BE85" s="1628"/>
      <c r="BF85" s="1628" t="str">
        <f>IF(T85="","",T85)</f>
        <v/>
      </c>
      <c r="BG85" s="1628"/>
      <c r="BH85" s="1628"/>
      <c r="BI85" s="1639">
        <v>0</v>
      </c>
    </row>
    <row customHeight="1" ht="24.75">
      <c r="A86" s="1367"/>
      <c r="B86" s="1367"/>
      <c r="C86" s="1367"/>
      <c r="D86" s="1367"/>
      <c r="E86" s="2263"/>
      <c r="F86" s="2263"/>
      <c r="G86" s="2263"/>
      <c r="H86" s="2263"/>
      <c r="I86" s="2290"/>
      <c r="J86" s="2290"/>
      <c r="K86" s="2260" t="str">
        <f>S83&amp;".1"</f>
        <v>.1.1</v>
      </c>
      <c r="L86" s="1373"/>
      <c r="M86" s="1780"/>
      <c r="N86" s="1780"/>
      <c r="O86" s="1780"/>
      <c r="P86" s="2378"/>
      <c r="Q86" s="2378"/>
      <c r="R86" s="2351">
        <v>1</v>
      </c>
      <c r="S86" s="2345" t="str">
        <f>$K86</f>
        <v>.1.1</v>
      </c>
      <c r="T86" s="2364"/>
      <c r="U86" s="304"/>
      <c r="V86" s="755"/>
      <c r="W86" s="1261"/>
      <c r="X86" s="755"/>
      <c r="Y86" s="1261"/>
      <c r="Z86" s="2606"/>
      <c r="AA86" s="2111" t="s">
        <v>65</v>
      </c>
      <c r="AB86" s="2606"/>
      <c r="AC86" s="2111" t="s">
        <v>65</v>
      </c>
      <c r="AD86" s="2189" t="s">
        <v>65</v>
      </c>
      <c r="AE86" s="2330"/>
      <c r="AF86" s="2441">
        <v>1</v>
      </c>
      <c r="AG86" s="2367"/>
      <c r="AH86" s="2111" t="s">
        <v>65</v>
      </c>
      <c r="AI86" s="2330"/>
      <c r="AJ86" s="2441">
        <v>1</v>
      </c>
      <c r="AK86" s="2331" t="s">
        <v>28</v>
      </c>
      <c r="AL86" s="2111" t="s">
        <v>65</v>
      </c>
      <c r="AM86" s="2298"/>
      <c r="AN86" s="2441">
        <v>1</v>
      </c>
      <c r="AO86" s="2653" t="s">
        <v>28</v>
      </c>
      <c r="AP86" s="2362" t="s">
        <v>65</v>
      </c>
      <c r="AQ86" s="687" t="s">
        <v>515</v>
      </c>
      <c r="AR86" s="2441" t="s">
        <v>91</v>
      </c>
      <c r="AS86" s="2580" t="s">
        <v>524</v>
      </c>
      <c r="AT86" s="755"/>
      <c r="AU86" s="1261"/>
      <c r="AV86" s="755">
        <f>AW86*1.22</f>
        <v>14067.5516</v>
      </c>
      <c r="AW86" s="1261">
        <v>11530.78</v>
      </c>
      <c r="AX86" s="2606">
        <v>46388</v>
      </c>
      <c r="AY86" s="2111" t="s">
        <v>65</v>
      </c>
      <c r="AZ86" s="2606">
        <v>46752</v>
      </c>
      <c r="BA86" s="2111" t="s">
        <v>65</v>
      </c>
      <c r="BB86" s="1352"/>
      <c r="BC86" s="2257" t="s">
        <v>499</v>
      </c>
      <c r="BD86" s="1646"/>
      <c r="BE86" s="1628"/>
      <c r="BF86" s="1628" t="str">
        <f>IF(T86="","",T86)</f>
        <v/>
      </c>
      <c r="BG86" s="1628"/>
      <c r="BH86" s="1628"/>
      <c r="BI86" s="1639">
        <v>0</v>
      </c>
    </row>
    <row customHeight="1" ht="24.75">
      <c r="A87" s="1367"/>
      <c r="B87" s="1367"/>
      <c r="C87" s="1367"/>
      <c r="D87" s="1367"/>
      <c r="E87" s="2263"/>
      <c r="F87" s="2263"/>
      <c r="G87" s="2263"/>
      <c r="H87" s="2263"/>
      <c r="I87" s="2290"/>
      <c r="J87" s="2290"/>
      <c r="K87" s="2260" t="str">
        <f>S84&amp;".1"</f>
        <v>.1.1</v>
      </c>
      <c r="L87" s="1373"/>
      <c r="M87" s="1780"/>
      <c r="N87" s="1780"/>
      <c r="O87" s="1780"/>
      <c r="P87" s="2378"/>
      <c r="Q87" s="2378"/>
      <c r="R87" s="2351">
        <v>1</v>
      </c>
      <c r="S87" s="2345" t="str">
        <f>$K87</f>
        <v>.1.1</v>
      </c>
      <c r="T87" s="2364"/>
      <c r="U87" s="304"/>
      <c r="V87" s="755"/>
      <c r="W87" s="1261"/>
      <c r="X87" s="755"/>
      <c r="Y87" s="1261"/>
      <c r="Z87" s="2606"/>
      <c r="AA87" s="2111" t="s">
        <v>65</v>
      </c>
      <c r="AB87" s="2606"/>
      <c r="AC87" s="2111" t="s">
        <v>65</v>
      </c>
      <c r="AD87" s="2189" t="s">
        <v>65</v>
      </c>
      <c r="AE87" s="2330"/>
      <c r="AF87" s="2441">
        <v>1</v>
      </c>
      <c r="AG87" s="2367"/>
      <c r="AH87" s="2111" t="s">
        <v>65</v>
      </c>
      <c r="AI87" s="2330"/>
      <c r="AJ87" s="2441">
        <v>1</v>
      </c>
      <c r="AK87" s="2331" t="s">
        <v>28</v>
      </c>
      <c r="AL87" s="2111" t="s">
        <v>65</v>
      </c>
      <c r="AM87" s="2298"/>
      <c r="AN87" s="2441">
        <v>1</v>
      </c>
      <c r="AO87" s="2361"/>
      <c r="AP87" s="2362" t="s">
        <v>65</v>
      </c>
      <c r="AQ87" s="687" t="s">
        <v>515</v>
      </c>
      <c r="AR87" s="2441" t="s">
        <v>92</v>
      </c>
      <c r="AS87" s="2580" t="s">
        <v>530</v>
      </c>
      <c r="AT87" s="755"/>
      <c r="AU87" s="1261"/>
      <c r="AV87" s="755">
        <f>AW87*1.22</f>
        <v>8255.5692</v>
      </c>
      <c r="AW87" s="1261">
        <v>6766.86</v>
      </c>
      <c r="AX87" s="2606">
        <v>46388</v>
      </c>
      <c r="AY87" s="2111" t="s">
        <v>65</v>
      </c>
      <c r="AZ87" s="2606">
        <v>46752</v>
      </c>
      <c r="BA87" s="2111" t="s">
        <v>65</v>
      </c>
      <c r="BB87" s="1352"/>
      <c r="BC87" s="2257" t="s">
        <v>499</v>
      </c>
      <c r="BD87" s="1646"/>
      <c r="BE87" s="1628"/>
      <c r="BF87" s="1628" t="str">
        <f>IF(T87="","",T87)</f>
        <v/>
      </c>
      <c r="BG87" s="1628"/>
      <c r="BH87" s="1628"/>
      <c r="BI87" s="1639">
        <v>0</v>
      </c>
    </row>
    <row customHeight="1" ht="30.75">
      <c r="A88" s="1367"/>
      <c r="B88" s="1367"/>
      <c r="C88" s="1367"/>
      <c r="D88" s="1367"/>
      <c r="E88" s="2263"/>
      <c r="F88" s="2263"/>
      <c r="G88" s="2263"/>
      <c r="H88" s="2263"/>
      <c r="I88" s="2290"/>
      <c r="J88" s="2290"/>
      <c r="K88" s="2260">
        <f>#REF!&amp;".1"</f>
      </c>
      <c r="L88" s="1373"/>
      <c r="M88" s="1780"/>
      <c r="N88" s="1780"/>
      <c r="O88" s="1780"/>
      <c r="P88" s="2378"/>
      <c r="Q88" s="2378"/>
      <c r="R88" s="2351">
        <v>1</v>
      </c>
      <c r="S88" s="2345">
        <f>$K88</f>
      </c>
      <c r="T88" s="2364"/>
      <c r="U88" s="304"/>
      <c r="V88" s="755"/>
      <c r="W88" s="1261"/>
      <c r="X88" s="755"/>
      <c r="Y88" s="1261"/>
      <c r="Z88" s="2606"/>
      <c r="AA88" s="2111" t="s">
        <v>65</v>
      </c>
      <c r="AB88" s="2606"/>
      <c r="AC88" s="2111" t="s">
        <v>65</v>
      </c>
      <c r="AD88" s="2189" t="s">
        <v>65</v>
      </c>
      <c r="AE88" s="2330"/>
      <c r="AF88" s="2441">
        <v>1</v>
      </c>
      <c r="AG88" s="2367"/>
      <c r="AH88" s="2111" t="s">
        <v>65</v>
      </c>
      <c r="AI88" s="2330"/>
      <c r="AJ88" s="2441">
        <v>1</v>
      </c>
      <c r="AK88" s="2331" t="s">
        <v>28</v>
      </c>
      <c r="AL88" s="2111" t="s">
        <v>65</v>
      </c>
      <c r="AM88" s="2298"/>
      <c r="AN88" s="2441">
        <v>1</v>
      </c>
      <c r="AO88" s="2361"/>
      <c r="AP88" s="2362" t="s">
        <v>65</v>
      </c>
      <c r="AQ88" s="687" t="s">
        <v>515</v>
      </c>
      <c r="AR88" s="2441" t="s">
        <v>110</v>
      </c>
      <c r="AS88" s="2580" t="s">
        <v>525</v>
      </c>
      <c r="AT88" s="755"/>
      <c r="AU88" s="1261"/>
      <c r="AV88" s="755">
        <f>AW88*1.22</f>
        <v>12212.1268</v>
      </c>
      <c r="AW88" s="1261">
        <v>10009.94</v>
      </c>
      <c r="AX88" s="2606">
        <v>46388</v>
      </c>
      <c r="AY88" s="2111" t="s">
        <v>65</v>
      </c>
      <c r="AZ88" s="2606">
        <v>46752</v>
      </c>
      <c r="BA88" s="2111" t="s">
        <v>65</v>
      </c>
      <c r="BB88" s="1352"/>
      <c r="BC88" s="2257" t="s">
        <v>499</v>
      </c>
      <c r="BD88" s="1646"/>
      <c r="BE88" s="1628"/>
      <c r="BF88" s="1628" t="str">
        <f>IF(T88="","",T88)</f>
        <v/>
      </c>
      <c r="BG88" s="1628"/>
      <c r="BH88" s="1628"/>
      <c r="BI88" s="1639">
        <v>0</v>
      </c>
    </row>
    <row customHeight="1" ht="23.25">
      <c r="A89" s="1367"/>
      <c r="B89" s="1367"/>
      <c r="C89" s="1367"/>
      <c r="D89" s="1367"/>
      <c r="E89" s="2263"/>
      <c r="F89" s="2263"/>
      <c r="G89" s="2263"/>
      <c r="H89" s="2263"/>
      <c r="I89" s="2290"/>
      <c r="J89" s="2290"/>
      <c r="K89" s="2260" t="str">
        <f>S85&amp;".1"</f>
        <v>.1.1.1.1.1</v>
      </c>
      <c r="L89" s="1373"/>
      <c r="M89" s="1780"/>
      <c r="N89" s="1780"/>
      <c r="O89" s="1780"/>
      <c r="P89" s="2378"/>
      <c r="Q89" s="2378"/>
      <c r="R89" s="2351">
        <v>1</v>
      </c>
      <c r="S89" s="2345" t="str">
        <f>$K89</f>
        <v>.1.1.1.1.1</v>
      </c>
      <c r="T89" s="2364"/>
      <c r="U89" s="304"/>
      <c r="V89" s="755"/>
      <c r="W89" s="1261"/>
      <c r="X89" s="755"/>
      <c r="Y89" s="1261"/>
      <c r="Z89" s="2606"/>
      <c r="AA89" s="2111" t="s">
        <v>65</v>
      </c>
      <c r="AB89" s="2606"/>
      <c r="AC89" s="2111" t="s">
        <v>65</v>
      </c>
      <c r="AD89" s="2189" t="s">
        <v>65</v>
      </c>
      <c r="AE89" s="2330"/>
      <c r="AF89" s="2441">
        <v>1</v>
      </c>
      <c r="AG89" s="2367"/>
      <c r="AH89" s="2111" t="s">
        <v>65</v>
      </c>
      <c r="AI89" s="2330"/>
      <c r="AJ89" s="2441">
        <v>1</v>
      </c>
      <c r="AK89" s="2331" t="s">
        <v>28</v>
      </c>
      <c r="AL89" s="2111" t="s">
        <v>65</v>
      </c>
      <c r="AM89" s="2298"/>
      <c r="AN89" s="2441">
        <v>1</v>
      </c>
      <c r="AO89" s="2361"/>
      <c r="AP89" s="2362" t="s">
        <v>65</v>
      </c>
      <c r="AQ89" s="687" t="s">
        <v>515</v>
      </c>
      <c r="AR89" s="2441" t="s">
        <v>146</v>
      </c>
      <c r="AS89" s="2580" t="s">
        <v>526</v>
      </c>
      <c r="AT89" s="755"/>
      <c r="AU89" s="1261"/>
      <c r="AV89" s="755">
        <f>AW89*1.22</f>
        <v>12587.0694</v>
      </c>
      <c r="AW89" s="1261">
        <v>10317.27</v>
      </c>
      <c r="AX89" s="2606">
        <v>46388</v>
      </c>
      <c r="AY89" s="2111" t="s">
        <v>65</v>
      </c>
      <c r="AZ89" s="2606">
        <v>46752</v>
      </c>
      <c r="BA89" s="2111" t="s">
        <v>65</v>
      </c>
      <c r="BB89" s="1352"/>
      <c r="BC89" s="2257" t="s">
        <v>499</v>
      </c>
      <c r="BD89" s="1646"/>
      <c r="BE89" s="1628"/>
      <c r="BF89" s="1628" t="str">
        <f>IF(T89="","",T89)</f>
        <v/>
      </c>
      <c r="BG89" s="1628"/>
      <c r="BH89" s="1628"/>
      <c r="BI89" s="1639">
        <v>0</v>
      </c>
    </row>
    <row customHeight="1" ht="17.25">
      <c r="A90" s="1367"/>
      <c r="B90" s="1367"/>
      <c r="C90" s="1367"/>
      <c r="D90" s="1367"/>
      <c r="E90" s="2263"/>
      <c r="F90" s="2263"/>
      <c r="G90" s="2263"/>
      <c r="H90" s="2263"/>
      <c r="I90" s="2290"/>
      <c r="J90" s="2290"/>
      <c r="K90" s="2260" t="str">
        <f>S86&amp;".1"</f>
        <v>.1.1.1</v>
      </c>
      <c r="L90" s="1373"/>
      <c r="M90" s="1780"/>
      <c r="N90" s="1780"/>
      <c r="O90" s="1780"/>
      <c r="P90" s="2378"/>
      <c r="Q90" s="2378"/>
      <c r="R90" s="2351">
        <v>1</v>
      </c>
      <c r="S90" s="2345" t="str">
        <f>$K90</f>
        <v>.1.1.1</v>
      </c>
      <c r="T90" s="2364"/>
      <c r="U90" s="304"/>
      <c r="V90" s="755"/>
      <c r="W90" s="1261"/>
      <c r="X90" s="755"/>
      <c r="Y90" s="1261"/>
      <c r="Z90" s="2606"/>
      <c r="AA90" s="2111" t="s">
        <v>65</v>
      </c>
      <c r="AB90" s="2606"/>
      <c r="AC90" s="2111" t="s">
        <v>65</v>
      </c>
      <c r="AD90" s="2189" t="s">
        <v>65</v>
      </c>
      <c r="AE90" s="2330"/>
      <c r="AF90" s="2441">
        <v>1</v>
      </c>
      <c r="AG90" s="2367"/>
      <c r="AH90" s="2111" t="s">
        <v>65</v>
      </c>
      <c r="AI90" s="2330"/>
      <c r="AJ90" s="2441">
        <v>1</v>
      </c>
      <c r="AK90" s="2331" t="s">
        <v>28</v>
      </c>
      <c r="AL90" s="2111" t="s">
        <v>65</v>
      </c>
      <c r="AM90" s="2298"/>
      <c r="AN90" s="2441">
        <v>1</v>
      </c>
      <c r="AO90" s="2361"/>
      <c r="AP90" s="2362" t="s">
        <v>65</v>
      </c>
      <c r="AQ90" s="687" t="s">
        <v>515</v>
      </c>
      <c r="AR90" s="2441" t="s">
        <v>147</v>
      </c>
      <c r="AS90" s="2580" t="s">
        <v>527</v>
      </c>
      <c r="AT90" s="755"/>
      <c r="AU90" s="1261"/>
      <c r="AV90" s="755">
        <f>AW90*1.22</f>
        <v>14430.3552</v>
      </c>
      <c r="AW90" s="1261">
        <v>11828.16</v>
      </c>
      <c r="AX90" s="2606">
        <v>46388</v>
      </c>
      <c r="AY90" s="2111" t="s">
        <v>65</v>
      </c>
      <c r="AZ90" s="2606">
        <v>46752</v>
      </c>
      <c r="BA90" s="2111" t="s">
        <v>65</v>
      </c>
      <c r="BB90" s="1352"/>
      <c r="BC90" s="2257" t="s">
        <v>499</v>
      </c>
      <c r="BD90" s="1646"/>
      <c r="BE90" s="1628"/>
      <c r="BF90" s="1628" t="str">
        <f>IF(T90="","",T90)</f>
        <v/>
      </c>
      <c r="BG90" s="1628"/>
      <c r="BH90" s="1628"/>
      <c r="BI90" s="1639">
        <v>0</v>
      </c>
    </row>
    <row customHeight="1" ht="24.75">
      <c r="A91" s="1367"/>
      <c r="B91" s="1367"/>
      <c r="C91" s="1367"/>
      <c r="D91" s="1367"/>
      <c r="E91" s="2263"/>
      <c r="F91" s="2263"/>
      <c r="G91" s="2263"/>
      <c r="H91" s="2263"/>
      <c r="I91" s="2290"/>
      <c r="J91" s="2290"/>
      <c r="K91" s="2260"/>
      <c r="L91" s="1373"/>
      <c r="M91" s="1780"/>
      <c r="N91" s="1780"/>
      <c r="O91" s="1780"/>
      <c r="P91" s="2378"/>
      <c r="Q91" s="2378"/>
      <c r="R91" s="2351"/>
      <c r="S91" s="2346"/>
      <c r="T91" s="2365"/>
      <c r="U91" s="304"/>
      <c r="V91" s="2654"/>
      <c r="W91" s="2655"/>
      <c r="X91" s="2654"/>
      <c r="Y91" s="2655"/>
      <c r="Z91" s="2654"/>
      <c r="AA91" s="2654"/>
      <c r="AB91" s="2654"/>
      <c r="AC91" s="2654"/>
      <c r="AD91" s="2190"/>
      <c r="AE91" s="2330"/>
      <c r="AF91" s="2441"/>
      <c r="AG91" s="2367"/>
      <c r="AH91" s="2111"/>
      <c r="AI91" s="2330"/>
      <c r="AJ91" s="2441" t="s">
        <v>108</v>
      </c>
      <c r="AK91" s="2331"/>
      <c r="AL91" s="2111"/>
      <c r="AM91" s="2299"/>
      <c r="AN91" s="2441"/>
      <c r="AO91" s="2653" t="s">
        <v>28</v>
      </c>
      <c r="AP91" s="2363"/>
      <c r="AQ91" s="2656"/>
      <c r="AR91" s="2657"/>
      <c r="AS91" s="2664" t="s">
        <v>500</v>
      </c>
      <c r="AT91" s="2654"/>
      <c r="AU91" s="2655"/>
      <c r="AV91" s="2654"/>
      <c r="AW91" s="2655"/>
      <c r="AX91" s="2654"/>
      <c r="AY91" s="2654"/>
      <c r="AZ91" s="2654"/>
      <c r="BA91" s="2654"/>
      <c r="BB91" s="2659"/>
      <c r="BC91" s="2258"/>
      <c r="BD91" s="1646"/>
      <c r="BE91" s="1628"/>
      <c r="BF91" s="1628"/>
      <c r="BG91" s="1628"/>
      <c r="BH91" s="1628"/>
      <c r="BI91" s="1639">
        <v>0</v>
      </c>
    </row>
    <row customHeight="1" ht="24.75">
      <c r="A92" s="1367"/>
      <c r="B92" s="1367"/>
      <c r="C92" s="1367"/>
      <c r="D92" s="1367"/>
      <c r="E92" s="2263"/>
      <c r="F92" s="2263"/>
      <c r="G92" s="2263"/>
      <c r="H92" s="2263"/>
      <c r="I92" s="2290"/>
      <c r="J92" s="2290"/>
      <c r="K92" s="2260"/>
      <c r="L92" s="1373"/>
      <c r="M92" s="1780"/>
      <c r="N92" s="1780"/>
      <c r="O92" s="1780"/>
      <c r="P92" s="2378"/>
      <c r="Q92" s="2378"/>
      <c r="R92" s="2351"/>
      <c r="S92" s="2346"/>
      <c r="T92" s="2365"/>
      <c r="U92" s="304"/>
      <c r="V92" s="2654"/>
      <c r="W92" s="2655"/>
      <c r="X92" s="2654"/>
      <c r="Y92" s="2655"/>
      <c r="Z92" s="2654"/>
      <c r="AA92" s="2654"/>
      <c r="AB92" s="2654"/>
      <c r="AC92" s="2654"/>
      <c r="AD92" s="2190"/>
      <c r="AE92" s="2330"/>
      <c r="AF92" s="2441"/>
      <c r="AG92" s="2367"/>
      <c r="AH92" s="2111"/>
      <c r="AI92" s="2330"/>
      <c r="AJ92" s="2441" t="s">
        <v>108</v>
      </c>
      <c r="AK92" s="2331"/>
      <c r="AL92" s="2111"/>
      <c r="AM92" s="2656"/>
      <c r="AN92" s="2660"/>
      <c r="AO92" s="2665" t="s">
        <v>501</v>
      </c>
      <c r="AP92" s="2657"/>
      <c r="AQ92" s="2657"/>
      <c r="AR92" s="2657"/>
      <c r="AS92" s="2654"/>
      <c r="AT92" s="2654"/>
      <c r="AU92" s="2655"/>
      <c r="AV92" s="2654"/>
      <c r="AW92" s="2655"/>
      <c r="AX92" s="2654"/>
      <c r="AY92" s="2654"/>
      <c r="AZ92" s="2654"/>
      <c r="BA92" s="2654"/>
      <c r="BB92" s="2659"/>
      <c r="BC92" s="2258"/>
      <c r="BD92" s="1646"/>
      <c r="BE92" s="1628"/>
      <c r="BF92" s="1628"/>
      <c r="BG92" s="1628"/>
      <c r="BH92" s="1628"/>
      <c r="BI92" s="1639">
        <v>0</v>
      </c>
    </row>
    <row customHeight="1" ht="24.75">
      <c r="A93" s="1367"/>
      <c r="B93" s="1367"/>
      <c r="C93" s="1367"/>
      <c r="D93" s="1367"/>
      <c r="E93" s="2263"/>
      <c r="F93" s="2263"/>
      <c r="G93" s="2263"/>
      <c r="H93" s="2263"/>
      <c r="I93" s="2290"/>
      <c r="J93" s="2290"/>
      <c r="K93" s="2260" t="str">
        <f>S80&amp;".1"</f>
        <v>.1</v>
      </c>
      <c r="L93" s="1373"/>
      <c r="M93" s="1780"/>
      <c r="N93" s="1780"/>
      <c r="O93" s="1780"/>
      <c r="P93" s="2378"/>
      <c r="Q93" s="2378"/>
      <c r="R93" s="2351">
        <v>1</v>
      </c>
      <c r="S93" s="2345" t="str">
        <f>$K93</f>
        <v>.1</v>
      </c>
      <c r="T93" s="2364"/>
      <c r="U93" s="304"/>
      <c r="V93" s="755"/>
      <c r="W93" s="1261"/>
      <c r="X93" s="755"/>
      <c r="Y93" s="1261"/>
      <c r="Z93" s="2606"/>
      <c r="AA93" s="2111" t="s">
        <v>65</v>
      </c>
      <c r="AB93" s="2606"/>
      <c r="AC93" s="2111" t="s">
        <v>65</v>
      </c>
      <c r="AD93" s="2189" t="s">
        <v>65</v>
      </c>
      <c r="AE93" s="2330"/>
      <c r="AF93" s="2441">
        <v>1</v>
      </c>
      <c r="AG93" s="2367"/>
      <c r="AH93" s="2111" t="s">
        <v>65</v>
      </c>
      <c r="AI93" s="687" t="s">
        <v>515</v>
      </c>
      <c r="AJ93" s="2441" t="s">
        <v>90</v>
      </c>
      <c r="AK93" s="2331" t="s">
        <v>531</v>
      </c>
      <c r="AL93" s="2111" t="s">
        <v>19</v>
      </c>
      <c r="AM93" s="2298"/>
      <c r="AN93" s="2441">
        <v>1</v>
      </c>
      <c r="AO93" s="2653" t="s">
        <v>28</v>
      </c>
      <c r="AP93" s="2362" t="s">
        <v>65</v>
      </c>
      <c r="AQ93" s="315"/>
      <c r="AR93" s="2441">
        <v>1</v>
      </c>
      <c r="AS93" s="2580" t="s">
        <v>518</v>
      </c>
      <c r="AT93" s="755"/>
      <c r="AU93" s="1261"/>
      <c r="AV93" s="755">
        <f>AW93*1.22</f>
        <v>5281.6362</v>
      </c>
      <c r="AW93" s="1261">
        <v>4329.21</v>
      </c>
      <c r="AX93" s="2606">
        <v>46388</v>
      </c>
      <c r="AY93" s="2111" t="s">
        <v>65</v>
      </c>
      <c r="AZ93" s="2606">
        <v>46752</v>
      </c>
      <c r="BA93" s="2111" t="s">
        <v>65</v>
      </c>
      <c r="BB93" s="1352"/>
      <c r="BC93" s="2257" t="s">
        <v>499</v>
      </c>
      <c r="BD93" s="1646"/>
      <c r="BE93" s="1628"/>
      <c r="BF93" s="1628" t="str">
        <f>IF(T93="","",T93)</f>
        <v/>
      </c>
      <c r="BG93" s="1628"/>
      <c r="BH93" s="1628"/>
      <c r="BI93" s="1639">
        <v>0</v>
      </c>
    </row>
    <row customHeight="1" ht="24.75">
      <c r="A94" s="1367"/>
      <c r="B94" s="1367"/>
      <c r="C94" s="1367"/>
      <c r="D94" s="1367"/>
      <c r="E94" s="2263"/>
      <c r="F94" s="2263"/>
      <c r="G94" s="2263"/>
      <c r="H94" s="2263"/>
      <c r="I94" s="2290"/>
      <c r="J94" s="2290"/>
      <c r="K94" s="2260" t="str">
        <f>S86&amp;".1"</f>
        <v>.1.1.1</v>
      </c>
      <c r="L94" s="1373"/>
      <c r="M94" s="1780"/>
      <c r="N94" s="1780"/>
      <c r="O94" s="1780"/>
      <c r="P94" s="2378"/>
      <c r="Q94" s="2378"/>
      <c r="R94" s="2351">
        <v>1</v>
      </c>
      <c r="S94" s="2345" t="str">
        <f>$K94</f>
        <v>.1.1.1</v>
      </c>
      <c r="T94" s="2364"/>
      <c r="U94" s="304"/>
      <c r="V94" s="755"/>
      <c r="W94" s="1261"/>
      <c r="X94" s="755"/>
      <c r="Y94" s="1261"/>
      <c r="Z94" s="2606"/>
      <c r="AA94" s="2111" t="s">
        <v>65</v>
      </c>
      <c r="AB94" s="2606"/>
      <c r="AC94" s="2111" t="s">
        <v>65</v>
      </c>
      <c r="AD94" s="2189" t="s">
        <v>65</v>
      </c>
      <c r="AE94" s="2330"/>
      <c r="AF94" s="2441">
        <v>1</v>
      </c>
      <c r="AG94" s="2367"/>
      <c r="AH94" s="2111" t="s">
        <v>65</v>
      </c>
      <c r="AI94" s="2330"/>
      <c r="AJ94" s="2441">
        <v>1</v>
      </c>
      <c r="AK94" s="2331" t="s">
        <v>28</v>
      </c>
      <c r="AL94" s="2111" t="s">
        <v>65</v>
      </c>
      <c r="AM94" s="2298"/>
      <c r="AN94" s="2441">
        <v>1</v>
      </c>
      <c r="AO94" s="2653" t="s">
        <v>28</v>
      </c>
      <c r="AP94" s="2362" t="s">
        <v>65</v>
      </c>
      <c r="AQ94" s="687" t="s">
        <v>515</v>
      </c>
      <c r="AR94" s="2441" t="s">
        <v>108</v>
      </c>
      <c r="AS94" s="2580" t="s">
        <v>519</v>
      </c>
      <c r="AT94" s="755"/>
      <c r="AU94" s="1261"/>
      <c r="AV94" s="755">
        <f>AW94*1.22</f>
        <v>6051.7612</v>
      </c>
      <c r="AW94" s="1261">
        <v>4960.46</v>
      </c>
      <c r="AX94" s="2606">
        <v>46388</v>
      </c>
      <c r="AY94" s="2111" t="s">
        <v>65</v>
      </c>
      <c r="AZ94" s="2606">
        <v>46752</v>
      </c>
      <c r="BA94" s="2111" t="s">
        <v>65</v>
      </c>
      <c r="BB94" s="1352"/>
      <c r="BC94" s="2257" t="s">
        <v>499</v>
      </c>
      <c r="BD94" s="1646"/>
      <c r="BE94" s="1628"/>
      <c r="BF94" s="1628" t="str">
        <f>IF(T94="","",T94)</f>
        <v/>
      </c>
      <c r="BG94" s="1628"/>
      <c r="BH94" s="1628"/>
      <c r="BI94" s="1639">
        <v>0</v>
      </c>
    </row>
    <row customHeight="1" ht="24.75">
      <c r="A95" s="1367"/>
      <c r="B95" s="1367"/>
      <c r="C95" s="1367"/>
      <c r="D95" s="1367"/>
      <c r="E95" s="2263"/>
      <c r="F95" s="2263"/>
      <c r="G95" s="2263"/>
      <c r="H95" s="2263"/>
      <c r="I95" s="2290"/>
      <c r="J95" s="2290"/>
      <c r="K95" s="2260" t="str">
        <f>S91&amp;".1"</f>
        <v>.1</v>
      </c>
      <c r="L95" s="1373"/>
      <c r="M95" s="1780"/>
      <c r="N95" s="1780"/>
      <c r="O95" s="1780"/>
      <c r="P95" s="2378"/>
      <c r="Q95" s="2378"/>
      <c r="R95" s="2351">
        <v>1</v>
      </c>
      <c r="S95" s="2345" t="str">
        <f>$K95</f>
        <v>.1</v>
      </c>
      <c r="T95" s="2364"/>
      <c r="U95" s="304"/>
      <c r="V95" s="755"/>
      <c r="W95" s="1261"/>
      <c r="X95" s="755"/>
      <c r="Y95" s="1261"/>
      <c r="Z95" s="2606"/>
      <c r="AA95" s="2111" t="s">
        <v>65</v>
      </c>
      <c r="AB95" s="2606"/>
      <c r="AC95" s="2111" t="s">
        <v>65</v>
      </c>
      <c r="AD95" s="2189" t="s">
        <v>65</v>
      </c>
      <c r="AE95" s="2330"/>
      <c r="AF95" s="2441">
        <v>1</v>
      </c>
      <c r="AG95" s="2367"/>
      <c r="AH95" s="2111" t="s">
        <v>65</v>
      </c>
      <c r="AI95" s="2330"/>
      <c r="AJ95" s="2441">
        <v>1</v>
      </c>
      <c r="AK95" s="2331" t="s">
        <v>28</v>
      </c>
      <c r="AL95" s="2111" t="s">
        <v>65</v>
      </c>
      <c r="AM95" s="2298"/>
      <c r="AN95" s="2441">
        <v>1</v>
      </c>
      <c r="AO95" s="2653" t="s">
        <v>28</v>
      </c>
      <c r="AP95" s="2362" t="s">
        <v>65</v>
      </c>
      <c r="AQ95" s="687" t="s">
        <v>515</v>
      </c>
      <c r="AR95" s="2441" t="s">
        <v>89</v>
      </c>
      <c r="AS95" s="2580" t="s">
        <v>520</v>
      </c>
      <c r="AT95" s="755"/>
      <c r="AU95" s="1261"/>
      <c r="AV95" s="755">
        <f>AW95*1.22</f>
        <v>7756.6624</v>
      </c>
      <c r="AW95" s="1261">
        <v>6357.92</v>
      </c>
      <c r="AX95" s="2606">
        <v>46388</v>
      </c>
      <c r="AY95" s="2111" t="s">
        <v>65</v>
      </c>
      <c r="AZ95" s="2606">
        <v>46752</v>
      </c>
      <c r="BA95" s="2111" t="s">
        <v>65</v>
      </c>
      <c r="BB95" s="1352"/>
      <c r="BC95" s="2257" t="s">
        <v>499</v>
      </c>
      <c r="BD95" s="1646"/>
      <c r="BE95" s="1628"/>
      <c r="BF95" s="1628" t="str">
        <f>IF(T95="","",T95)</f>
        <v/>
      </c>
      <c r="BG95" s="1628"/>
      <c r="BH95" s="1628"/>
      <c r="BI95" s="1639">
        <v>0</v>
      </c>
    </row>
    <row customHeight="1" ht="24.75">
      <c r="A96" s="1367"/>
      <c r="B96" s="1367"/>
      <c r="C96" s="1367"/>
      <c r="D96" s="1367"/>
      <c r="E96" s="2263"/>
      <c r="F96" s="2263"/>
      <c r="G96" s="2263"/>
      <c r="H96" s="2263"/>
      <c r="I96" s="2290"/>
      <c r="J96" s="2290"/>
      <c r="K96" s="2260" t="str">
        <f>S92&amp;".1"</f>
        <v>.1</v>
      </c>
      <c r="L96" s="1373"/>
      <c r="M96" s="1780"/>
      <c r="N96" s="1780"/>
      <c r="O96" s="1780"/>
      <c r="P96" s="2378"/>
      <c r="Q96" s="2378"/>
      <c r="R96" s="2351">
        <v>1</v>
      </c>
      <c r="S96" s="2345" t="str">
        <f>$K96</f>
        <v>.1</v>
      </c>
      <c r="T96" s="2364"/>
      <c r="U96" s="304"/>
      <c r="V96" s="755"/>
      <c r="W96" s="1261"/>
      <c r="X96" s="755"/>
      <c r="Y96" s="1261"/>
      <c r="Z96" s="2606"/>
      <c r="AA96" s="2111" t="s">
        <v>65</v>
      </c>
      <c r="AB96" s="2606"/>
      <c r="AC96" s="2111" t="s">
        <v>65</v>
      </c>
      <c r="AD96" s="2189" t="s">
        <v>65</v>
      </c>
      <c r="AE96" s="2330"/>
      <c r="AF96" s="2441">
        <v>1</v>
      </c>
      <c r="AG96" s="2367"/>
      <c r="AH96" s="2111" t="s">
        <v>65</v>
      </c>
      <c r="AI96" s="2330"/>
      <c r="AJ96" s="2441">
        <v>1</v>
      </c>
      <c r="AK96" s="2331" t="s">
        <v>28</v>
      </c>
      <c r="AL96" s="2111" t="s">
        <v>65</v>
      </c>
      <c r="AM96" s="2298"/>
      <c r="AN96" s="2441">
        <v>1</v>
      </c>
      <c r="AO96" s="2653" t="s">
        <v>28</v>
      </c>
      <c r="AP96" s="2362" t="s">
        <v>65</v>
      </c>
      <c r="AQ96" s="687" t="s">
        <v>515</v>
      </c>
      <c r="AR96" s="2441" t="s">
        <v>90</v>
      </c>
      <c r="AS96" s="2580" t="s">
        <v>521</v>
      </c>
      <c r="AT96" s="755"/>
      <c r="AU96" s="1261"/>
      <c r="AV96" s="755">
        <f>AW96*1.22</f>
        <v>8542.135</v>
      </c>
      <c r="AW96" s="1261">
        <v>7001.75</v>
      </c>
      <c r="AX96" s="2606">
        <v>46388</v>
      </c>
      <c r="AY96" s="2111" t="s">
        <v>65</v>
      </c>
      <c r="AZ96" s="2606">
        <v>46752</v>
      </c>
      <c r="BA96" s="2111" t="s">
        <v>65</v>
      </c>
      <c r="BB96" s="1352"/>
      <c r="BC96" s="2257" t="s">
        <v>499</v>
      </c>
      <c r="BD96" s="1646"/>
      <c r="BE96" s="1628"/>
      <c r="BF96" s="1628" t="str">
        <f>IF(T96="","",T96)</f>
        <v/>
      </c>
      <c r="BG96" s="1628"/>
      <c r="BH96" s="1628"/>
      <c r="BI96" s="1639">
        <v>0</v>
      </c>
    </row>
    <row customHeight="1" ht="24.75">
      <c r="A97" s="1367"/>
      <c r="B97" s="1367"/>
      <c r="C97" s="1367"/>
      <c r="D97" s="1367"/>
      <c r="E97" s="2263"/>
      <c r="F97" s="2263"/>
      <c r="G97" s="2263"/>
      <c r="H97" s="2263"/>
      <c r="I97" s="2290"/>
      <c r="J97" s="2290"/>
      <c r="K97" s="2260" t="str">
        <f>S94&amp;".1"</f>
        <v>.1.1.1.1</v>
      </c>
      <c r="L97" s="1373"/>
      <c r="M97" s="1780"/>
      <c r="N97" s="1780"/>
      <c r="O97" s="1780"/>
      <c r="P97" s="2378"/>
      <c r="Q97" s="2378"/>
      <c r="R97" s="2351">
        <v>1</v>
      </c>
      <c r="S97" s="2345" t="str">
        <f>$K97</f>
        <v>.1.1.1.1</v>
      </c>
      <c r="T97" s="2364"/>
      <c r="U97" s="304"/>
      <c r="V97" s="755"/>
      <c r="W97" s="1261"/>
      <c r="X97" s="755"/>
      <c r="Y97" s="1261"/>
      <c r="Z97" s="2606"/>
      <c r="AA97" s="2111" t="s">
        <v>65</v>
      </c>
      <c r="AB97" s="2606"/>
      <c r="AC97" s="2111" t="s">
        <v>65</v>
      </c>
      <c r="AD97" s="2189" t="s">
        <v>65</v>
      </c>
      <c r="AE97" s="2330"/>
      <c r="AF97" s="2441">
        <v>1</v>
      </c>
      <c r="AG97" s="2367"/>
      <c r="AH97" s="2111" t="s">
        <v>65</v>
      </c>
      <c r="AI97" s="2330"/>
      <c r="AJ97" s="2441">
        <v>1</v>
      </c>
      <c r="AK97" s="2331" t="s">
        <v>28</v>
      </c>
      <c r="AL97" s="2111" t="s">
        <v>65</v>
      </c>
      <c r="AM97" s="2298"/>
      <c r="AN97" s="2441">
        <v>1</v>
      </c>
      <c r="AO97" s="2653" t="s">
        <v>28</v>
      </c>
      <c r="AP97" s="2362" t="s">
        <v>65</v>
      </c>
      <c r="AQ97" s="687" t="s">
        <v>515</v>
      </c>
      <c r="AR97" s="2441" t="s">
        <v>109</v>
      </c>
      <c r="AS97" s="2580" t="s">
        <v>523</v>
      </c>
      <c r="AT97" s="755"/>
      <c r="AU97" s="1261"/>
      <c r="AV97" s="755">
        <f>AW97*1.22</f>
        <v>11347.6592</v>
      </c>
      <c r="AW97" s="1261">
        <v>9301.36</v>
      </c>
      <c r="AX97" s="2606">
        <v>46388</v>
      </c>
      <c r="AY97" s="2111" t="s">
        <v>65</v>
      </c>
      <c r="AZ97" s="2606">
        <v>46752</v>
      </c>
      <c r="BA97" s="2111" t="s">
        <v>65</v>
      </c>
      <c r="BB97" s="1352"/>
      <c r="BC97" s="2257" t="s">
        <v>499</v>
      </c>
      <c r="BD97" s="1646"/>
      <c r="BE97" s="1628"/>
      <c r="BF97" s="1628" t="str">
        <f>IF(T97="","",T97)</f>
        <v/>
      </c>
      <c r="BG97" s="1628"/>
      <c r="BH97" s="1628"/>
      <c r="BI97" s="1639">
        <v>0</v>
      </c>
    </row>
    <row customHeight="1" ht="24.75">
      <c r="A98" s="1367"/>
      <c r="B98" s="1367"/>
      <c r="C98" s="1367"/>
      <c r="D98" s="1367"/>
      <c r="E98" s="2263"/>
      <c r="F98" s="2263"/>
      <c r="G98" s="2263"/>
      <c r="H98" s="2263"/>
      <c r="I98" s="2290"/>
      <c r="J98" s="2290"/>
      <c r="K98" s="2260" t="str">
        <f>S95&amp;".1"</f>
        <v>.1.1</v>
      </c>
      <c r="L98" s="1373"/>
      <c r="M98" s="1780"/>
      <c r="N98" s="1780"/>
      <c r="O98" s="1780"/>
      <c r="P98" s="2378"/>
      <c r="Q98" s="2378"/>
      <c r="R98" s="2351">
        <v>1</v>
      </c>
      <c r="S98" s="2345" t="str">
        <f>$K98</f>
        <v>.1.1</v>
      </c>
      <c r="T98" s="2364"/>
      <c r="U98" s="304"/>
      <c r="V98" s="755"/>
      <c r="W98" s="1261"/>
      <c r="X98" s="755"/>
      <c r="Y98" s="1261"/>
      <c r="Z98" s="2606"/>
      <c r="AA98" s="2111" t="s">
        <v>65</v>
      </c>
      <c r="AB98" s="2606"/>
      <c r="AC98" s="2111" t="s">
        <v>65</v>
      </c>
      <c r="AD98" s="2189" t="s">
        <v>65</v>
      </c>
      <c r="AE98" s="2330"/>
      <c r="AF98" s="2441">
        <v>1</v>
      </c>
      <c r="AG98" s="2367"/>
      <c r="AH98" s="2111" t="s">
        <v>65</v>
      </c>
      <c r="AI98" s="2330"/>
      <c r="AJ98" s="2441">
        <v>1</v>
      </c>
      <c r="AK98" s="2331" t="s">
        <v>28</v>
      </c>
      <c r="AL98" s="2111" t="s">
        <v>65</v>
      </c>
      <c r="AM98" s="2298"/>
      <c r="AN98" s="2441">
        <v>1</v>
      </c>
      <c r="AO98" s="2653" t="s">
        <v>28</v>
      </c>
      <c r="AP98" s="2362" t="s">
        <v>65</v>
      </c>
      <c r="AQ98" s="687" t="s">
        <v>515</v>
      </c>
      <c r="AR98" s="2441" t="s">
        <v>91</v>
      </c>
      <c r="AS98" s="2580" t="s">
        <v>524</v>
      </c>
      <c r="AT98" s="755"/>
      <c r="AU98" s="1261"/>
      <c r="AV98" s="755">
        <f>AW98*1.22</f>
        <v>14554.3682</v>
      </c>
      <c r="AW98" s="1261">
        <v>11929.81</v>
      </c>
      <c r="AX98" s="2606">
        <v>46388</v>
      </c>
      <c r="AY98" s="2111" t="s">
        <v>65</v>
      </c>
      <c r="AZ98" s="2606">
        <v>46752</v>
      </c>
      <c r="BA98" s="2111" t="s">
        <v>65</v>
      </c>
      <c r="BB98" s="1352"/>
      <c r="BC98" s="2257" t="s">
        <v>499</v>
      </c>
      <c r="BD98" s="1646"/>
      <c r="BE98" s="1628"/>
      <c r="BF98" s="1628" t="str">
        <f>IF(T98="","",T98)</f>
        <v/>
      </c>
      <c r="BG98" s="1628"/>
      <c r="BH98" s="1628"/>
      <c r="BI98" s="1639">
        <v>0</v>
      </c>
    </row>
    <row customHeight="1" ht="24.75">
      <c r="A99" s="1367"/>
      <c r="B99" s="1367"/>
      <c r="C99" s="1367"/>
      <c r="D99" s="1367"/>
      <c r="E99" s="2263"/>
      <c r="F99" s="2263"/>
      <c r="G99" s="2263"/>
      <c r="H99" s="2263"/>
      <c r="I99" s="2290"/>
      <c r="J99" s="2290"/>
      <c r="K99" s="2260" t="str">
        <f>S96&amp;".1"</f>
        <v>.1.1</v>
      </c>
      <c r="L99" s="1373"/>
      <c r="M99" s="1780"/>
      <c r="N99" s="1780"/>
      <c r="O99" s="1780"/>
      <c r="P99" s="2378"/>
      <c r="Q99" s="2378"/>
      <c r="R99" s="2351">
        <v>1</v>
      </c>
      <c r="S99" s="2345" t="str">
        <f>$K99</f>
        <v>.1.1</v>
      </c>
      <c r="T99" s="2364"/>
      <c r="U99" s="304"/>
      <c r="V99" s="755"/>
      <c r="W99" s="1261"/>
      <c r="X99" s="755"/>
      <c r="Y99" s="1261"/>
      <c r="Z99" s="2606"/>
      <c r="AA99" s="2111" t="s">
        <v>65</v>
      </c>
      <c r="AB99" s="2606"/>
      <c r="AC99" s="2111" t="s">
        <v>65</v>
      </c>
      <c r="AD99" s="2189" t="s">
        <v>65</v>
      </c>
      <c r="AE99" s="2330"/>
      <c r="AF99" s="2441">
        <v>1</v>
      </c>
      <c r="AG99" s="2367"/>
      <c r="AH99" s="2111" t="s">
        <v>65</v>
      </c>
      <c r="AI99" s="2330"/>
      <c r="AJ99" s="2441">
        <v>1</v>
      </c>
      <c r="AK99" s="2331" t="s">
        <v>28</v>
      </c>
      <c r="AL99" s="2111" t="s">
        <v>65</v>
      </c>
      <c r="AM99" s="2298"/>
      <c r="AN99" s="2441">
        <v>1</v>
      </c>
      <c r="AO99" s="2653" t="s">
        <v>28</v>
      </c>
      <c r="AP99" s="2362" t="s">
        <v>65</v>
      </c>
      <c r="AQ99" s="687" t="s">
        <v>515</v>
      </c>
      <c r="AR99" s="2441" t="s">
        <v>92</v>
      </c>
      <c r="AS99" s="2580" t="s">
        <v>530</v>
      </c>
      <c r="AT99" s="755"/>
      <c r="AU99" s="1261"/>
      <c r="AV99" s="755">
        <f>AW99*1.22</f>
        <v>9075.52632</v>
      </c>
      <c r="AW99" s="1261">
        <v>7438.956</v>
      </c>
      <c r="AX99" s="2606">
        <v>46388</v>
      </c>
      <c r="AY99" s="2111" t="s">
        <v>65</v>
      </c>
      <c r="AZ99" s="2606">
        <v>46752</v>
      </c>
      <c r="BA99" s="2111" t="s">
        <v>65</v>
      </c>
      <c r="BB99" s="1352"/>
      <c r="BC99" s="2257" t="s">
        <v>499</v>
      </c>
      <c r="BD99" s="1646"/>
      <c r="BE99" s="1628"/>
      <c r="BF99" s="1628" t="str">
        <f>IF(T99="","",T99)</f>
        <v/>
      </c>
      <c r="BG99" s="1628"/>
      <c r="BH99" s="1628"/>
      <c r="BI99" s="1639">
        <v>0</v>
      </c>
    </row>
    <row customHeight="1" ht="14.25">
      <c r="A100" s="1367"/>
      <c r="B100" s="1367"/>
      <c r="C100" s="1367"/>
      <c r="D100" s="1367"/>
      <c r="E100" s="2263"/>
      <c r="F100" s="2263"/>
      <c r="G100" s="2263"/>
      <c r="H100" s="2263"/>
      <c r="I100" s="2290"/>
      <c r="J100" s="2290"/>
      <c r="K100" s="2260">
        <f>#REF!&amp;".1"</f>
      </c>
      <c r="L100" s="1373"/>
      <c r="M100" s="1780"/>
      <c r="N100" s="1780"/>
      <c r="O100" s="1780"/>
      <c r="P100" s="2378"/>
      <c r="Q100" s="2378"/>
      <c r="R100" s="2351">
        <v>1</v>
      </c>
      <c r="S100" s="2345">
        <f>$K100</f>
      </c>
      <c r="T100" s="2364"/>
      <c r="U100" s="304"/>
      <c r="V100" s="755"/>
      <c r="W100" s="1261"/>
      <c r="X100" s="755"/>
      <c r="Y100" s="1261"/>
      <c r="Z100" s="2606"/>
      <c r="AA100" s="2111" t="s">
        <v>65</v>
      </c>
      <c r="AB100" s="2606"/>
      <c r="AC100" s="2111" t="s">
        <v>65</v>
      </c>
      <c r="AD100" s="2189" t="s">
        <v>65</v>
      </c>
      <c r="AE100" s="2330"/>
      <c r="AF100" s="2441">
        <v>1</v>
      </c>
      <c r="AG100" s="2367"/>
      <c r="AH100" s="2111" t="s">
        <v>65</v>
      </c>
      <c r="AI100" s="2330"/>
      <c r="AJ100" s="2441">
        <v>1</v>
      </c>
      <c r="AK100" s="2331" t="s">
        <v>28</v>
      </c>
      <c r="AL100" s="2111" t="s">
        <v>65</v>
      </c>
      <c r="AM100" s="2298"/>
      <c r="AN100" s="2441">
        <v>1</v>
      </c>
      <c r="AO100" s="2361"/>
      <c r="AP100" s="2362" t="s">
        <v>65</v>
      </c>
      <c r="AQ100" s="687" t="s">
        <v>515</v>
      </c>
      <c r="AR100" s="2441" t="s">
        <v>110</v>
      </c>
      <c r="AS100" s="2580" t="s">
        <v>525</v>
      </c>
      <c r="AT100" s="755"/>
      <c r="AU100" s="1261"/>
      <c r="AV100" s="755">
        <f>AW100*1.22</f>
        <v>12674.8972</v>
      </c>
      <c r="AW100" s="1261">
        <v>10389.26</v>
      </c>
      <c r="AX100" s="2606">
        <v>46388.63805555556</v>
      </c>
      <c r="AY100" s="2111" t="s">
        <v>65</v>
      </c>
      <c r="AZ100" s="2606">
        <v>46752</v>
      </c>
      <c r="BA100" s="2111" t="s">
        <v>65</v>
      </c>
      <c r="BB100" s="1352"/>
      <c r="BC100" s="2257" t="s">
        <v>499</v>
      </c>
      <c r="BD100" s="1646"/>
      <c r="BE100" s="1628"/>
      <c r="BF100" s="1628" t="str">
        <f>IF(T100="","",T100)</f>
        <v/>
      </c>
      <c r="BG100" s="1628"/>
      <c r="BH100" s="1628"/>
      <c r="BI100" s="1639">
        <v>0</v>
      </c>
    </row>
    <row customHeight="1" ht="14.25">
      <c r="A101" s="1367"/>
      <c r="B101" s="1367"/>
      <c r="C101" s="1367"/>
      <c r="D101" s="1367"/>
      <c r="E101" s="2263"/>
      <c r="F101" s="2263"/>
      <c r="G101" s="2263"/>
      <c r="H101" s="2263"/>
      <c r="I101" s="2290"/>
      <c r="J101" s="2290"/>
      <c r="K101" s="2260" t="str">
        <f>S97&amp;".1"</f>
        <v>.1.1.1.1.1</v>
      </c>
      <c r="L101" s="1373"/>
      <c r="M101" s="1780"/>
      <c r="N101" s="1780"/>
      <c r="O101" s="1780"/>
      <c r="P101" s="2378"/>
      <c r="Q101" s="2378"/>
      <c r="R101" s="2351">
        <v>1</v>
      </c>
      <c r="S101" s="2345" t="str">
        <f>$K101</f>
        <v>.1.1.1.1.1</v>
      </c>
      <c r="T101" s="2364"/>
      <c r="U101" s="304"/>
      <c r="V101" s="755"/>
      <c r="W101" s="1261"/>
      <c r="X101" s="755"/>
      <c r="Y101" s="1261"/>
      <c r="Z101" s="2606"/>
      <c r="AA101" s="2111" t="s">
        <v>65</v>
      </c>
      <c r="AB101" s="2606"/>
      <c r="AC101" s="2111" t="s">
        <v>65</v>
      </c>
      <c r="AD101" s="2189" t="s">
        <v>65</v>
      </c>
      <c r="AE101" s="2330"/>
      <c r="AF101" s="2441">
        <v>1</v>
      </c>
      <c r="AG101" s="2367"/>
      <c r="AH101" s="2111" t="s">
        <v>65</v>
      </c>
      <c r="AI101" s="2330"/>
      <c r="AJ101" s="2441">
        <v>1</v>
      </c>
      <c r="AK101" s="2331" t="s">
        <v>28</v>
      </c>
      <c r="AL101" s="2111" t="s">
        <v>65</v>
      </c>
      <c r="AM101" s="2298"/>
      <c r="AN101" s="2441">
        <v>1</v>
      </c>
      <c r="AO101" s="2361"/>
      <c r="AP101" s="2362" t="s">
        <v>65</v>
      </c>
      <c r="AQ101" s="687" t="s">
        <v>515</v>
      </c>
      <c r="AR101" s="2441" t="s">
        <v>146</v>
      </c>
      <c r="AS101" s="2580" t="s">
        <v>526</v>
      </c>
      <c r="AT101" s="755"/>
      <c r="AU101" s="1261"/>
      <c r="AV101" s="755">
        <f>AW101*1.22</f>
        <v>13113.78</v>
      </c>
      <c r="AW101" s="1261">
        <v>10749</v>
      </c>
      <c r="AX101" s="2606">
        <v>46388.63805555556</v>
      </c>
      <c r="AY101" s="2111" t="s">
        <v>65</v>
      </c>
      <c r="AZ101" s="2606">
        <v>46752</v>
      </c>
      <c r="BA101" s="2111" t="s">
        <v>65</v>
      </c>
      <c r="BB101" s="1352"/>
      <c r="BC101" s="2257" t="s">
        <v>499</v>
      </c>
      <c r="BD101" s="1646"/>
      <c r="BE101" s="1628"/>
      <c r="BF101" s="1628" t="str">
        <f>IF(T101="","",T101)</f>
        <v/>
      </c>
      <c r="BG101" s="1628"/>
      <c r="BH101" s="1628"/>
      <c r="BI101" s="1639">
        <v>0</v>
      </c>
    </row>
    <row customHeight="1" ht="14.25">
      <c r="A102" s="1367"/>
      <c r="B102" s="1367"/>
      <c r="C102" s="1367"/>
      <c r="D102" s="1367"/>
      <c r="E102" s="2263"/>
      <c r="F102" s="2263"/>
      <c r="G102" s="2263"/>
      <c r="H102" s="2263"/>
      <c r="I102" s="2290"/>
      <c r="J102" s="2290"/>
      <c r="K102" s="2260" t="str">
        <f>S98&amp;".1"</f>
        <v>.1.1.1</v>
      </c>
      <c r="L102" s="1373"/>
      <c r="M102" s="1780"/>
      <c r="N102" s="1780"/>
      <c r="O102" s="1780"/>
      <c r="P102" s="2378"/>
      <c r="Q102" s="2378"/>
      <c r="R102" s="2351">
        <v>1</v>
      </c>
      <c r="S102" s="2345" t="str">
        <f>$K102</f>
        <v>.1.1.1</v>
      </c>
      <c r="T102" s="2364"/>
      <c r="U102" s="304"/>
      <c r="V102" s="755"/>
      <c r="W102" s="1261"/>
      <c r="X102" s="755"/>
      <c r="Y102" s="1261"/>
      <c r="Z102" s="2606"/>
      <c r="AA102" s="2111" t="s">
        <v>65</v>
      </c>
      <c r="AB102" s="2606"/>
      <c r="AC102" s="2111" t="s">
        <v>65</v>
      </c>
      <c r="AD102" s="2189" t="s">
        <v>65</v>
      </c>
      <c r="AE102" s="2330"/>
      <c r="AF102" s="2441">
        <v>1</v>
      </c>
      <c r="AG102" s="2367"/>
      <c r="AH102" s="2111" t="s">
        <v>65</v>
      </c>
      <c r="AI102" s="2330"/>
      <c r="AJ102" s="2441">
        <v>1</v>
      </c>
      <c r="AK102" s="2331" t="s">
        <v>28</v>
      </c>
      <c r="AL102" s="2111" t="s">
        <v>65</v>
      </c>
      <c r="AM102" s="2298"/>
      <c r="AN102" s="2441">
        <v>1</v>
      </c>
      <c r="AO102" s="2361"/>
      <c r="AP102" s="2362" t="s">
        <v>65</v>
      </c>
      <c r="AQ102" s="687" t="s">
        <v>515</v>
      </c>
      <c r="AR102" s="2441" t="s">
        <v>147</v>
      </c>
      <c r="AS102" s="2580" t="s">
        <v>527</v>
      </c>
      <c r="AT102" s="755"/>
      <c r="AU102" s="1261"/>
      <c r="AV102" s="755">
        <f>AW102*1.22</f>
        <v>14984.5768</v>
      </c>
      <c r="AW102" s="1261">
        <v>12282.44</v>
      </c>
      <c r="AX102" s="2606">
        <v>46388</v>
      </c>
      <c r="AY102" s="2111" t="s">
        <v>65</v>
      </c>
      <c r="AZ102" s="2606">
        <v>46752</v>
      </c>
      <c r="BA102" s="2111" t="s">
        <v>65</v>
      </c>
      <c r="BB102" s="1352"/>
      <c r="BC102" s="2257" t="s">
        <v>499</v>
      </c>
      <c r="BD102" s="1646"/>
      <c r="BE102" s="1628"/>
      <c r="BF102" s="1628" t="str">
        <f>IF(T102="","",T102)</f>
        <v/>
      </c>
      <c r="BG102" s="1628"/>
      <c r="BH102" s="1628"/>
      <c r="BI102" s="1639">
        <v>0</v>
      </c>
    </row>
    <row customHeight="1" ht="24.75">
      <c r="A103" s="1367"/>
      <c r="B103" s="1367"/>
      <c r="C103" s="1367"/>
      <c r="D103" s="1367"/>
      <c r="E103" s="2263"/>
      <c r="F103" s="2263"/>
      <c r="G103" s="2263"/>
      <c r="H103" s="2263"/>
      <c r="I103" s="2290"/>
      <c r="J103" s="2290"/>
      <c r="K103" s="2260"/>
      <c r="L103" s="1373"/>
      <c r="M103" s="1780"/>
      <c r="N103" s="1780"/>
      <c r="O103" s="1780"/>
      <c r="P103" s="2378"/>
      <c r="Q103" s="2378"/>
      <c r="R103" s="2351"/>
      <c r="S103" s="2346"/>
      <c r="T103" s="2365"/>
      <c r="U103" s="304"/>
      <c r="V103" s="2654"/>
      <c r="W103" s="2655"/>
      <c r="X103" s="2654"/>
      <c r="Y103" s="2655"/>
      <c r="Z103" s="2654"/>
      <c r="AA103" s="2654"/>
      <c r="AB103" s="2654"/>
      <c r="AC103" s="2654"/>
      <c r="AD103" s="2190"/>
      <c r="AE103" s="2330"/>
      <c r="AF103" s="2441"/>
      <c r="AG103" s="2367"/>
      <c r="AH103" s="2111"/>
      <c r="AI103" s="2330"/>
      <c r="AJ103" s="2441" t="s">
        <v>89</v>
      </c>
      <c r="AK103" s="2331"/>
      <c r="AL103" s="2111"/>
      <c r="AM103" s="2299"/>
      <c r="AN103" s="2441"/>
      <c r="AO103" s="2653" t="s">
        <v>28</v>
      </c>
      <c r="AP103" s="2363"/>
      <c r="AQ103" s="2656"/>
      <c r="AR103" s="2657"/>
      <c r="AS103" s="2666" t="s">
        <v>500</v>
      </c>
      <c r="AT103" s="2654"/>
      <c r="AU103" s="2655"/>
      <c r="AV103" s="2654"/>
      <c r="AW103" s="2655"/>
      <c r="AX103" s="2654"/>
      <c r="AY103" s="2654"/>
      <c r="AZ103" s="2654"/>
      <c r="BA103" s="2654"/>
      <c r="BB103" s="2659"/>
      <c r="BC103" s="2258"/>
      <c r="BD103" s="1646"/>
      <c r="BE103" s="1628"/>
      <c r="BF103" s="1628"/>
      <c r="BG103" s="1628"/>
      <c r="BH103" s="1628"/>
      <c r="BI103" s="1639">
        <v>0</v>
      </c>
    </row>
    <row customHeight="1" ht="24.75">
      <c r="A104" s="1367"/>
      <c r="B104" s="1367"/>
      <c r="C104" s="1367"/>
      <c r="D104" s="1367"/>
      <c r="E104" s="2263"/>
      <c r="F104" s="2263"/>
      <c r="G104" s="2263"/>
      <c r="H104" s="2263"/>
      <c r="I104" s="2290"/>
      <c r="J104" s="2290"/>
      <c r="K104" s="2260"/>
      <c r="L104" s="1373"/>
      <c r="M104" s="1780"/>
      <c r="N104" s="1780"/>
      <c r="O104" s="1780"/>
      <c r="P104" s="2378"/>
      <c r="Q104" s="2378"/>
      <c r="R104" s="2351"/>
      <c r="S104" s="2346"/>
      <c r="T104" s="2365"/>
      <c r="U104" s="304"/>
      <c r="V104" s="2654"/>
      <c r="W104" s="2655"/>
      <c r="X104" s="2654"/>
      <c r="Y104" s="2655"/>
      <c r="Z104" s="2654"/>
      <c r="AA104" s="2654"/>
      <c r="AB104" s="2654"/>
      <c r="AC104" s="2654"/>
      <c r="AD104" s="2190"/>
      <c r="AE104" s="2330"/>
      <c r="AF104" s="2441"/>
      <c r="AG104" s="2367"/>
      <c r="AH104" s="2111"/>
      <c r="AI104" s="2330"/>
      <c r="AJ104" s="2441" t="s">
        <v>89</v>
      </c>
      <c r="AK104" s="2331"/>
      <c r="AL104" s="2111"/>
      <c r="AM104" s="2656"/>
      <c r="AN104" s="2660"/>
      <c r="AO104" s="2667" t="s">
        <v>501</v>
      </c>
      <c r="AP104" s="2657"/>
      <c r="AQ104" s="2657"/>
      <c r="AR104" s="2657"/>
      <c r="AS104" s="2654"/>
      <c r="AT104" s="2654"/>
      <c r="AU104" s="2655"/>
      <c r="AV104" s="2654"/>
      <c r="AW104" s="2655"/>
      <c r="AX104" s="2654"/>
      <c r="AY104" s="2654"/>
      <c r="AZ104" s="2654"/>
      <c r="BA104" s="2654"/>
      <c r="BB104" s="2659"/>
      <c r="BC104" s="2258"/>
      <c r="BD104" s="1646"/>
      <c r="BE104" s="1628"/>
      <c r="BF104" s="1628"/>
      <c r="BG104" s="1628"/>
      <c r="BH104" s="1628"/>
      <c r="BI104" s="1639">
        <v>0</v>
      </c>
    </row>
    <row customHeight="1" ht="24.75">
      <c r="A105" s="1367"/>
      <c r="B105" s="1367"/>
      <c r="C105" s="1367"/>
      <c r="D105" s="1367"/>
      <c r="E105" s="2263"/>
      <c r="F105" s="2263"/>
      <c r="G105" s="2263"/>
      <c r="H105" s="2263"/>
      <c r="I105" s="2290"/>
      <c r="J105" s="2290"/>
      <c r="K105" s="2260" t="str">
        <f>S48&amp;".1"</f>
        <v>1.1.1.1</v>
      </c>
      <c r="L105" s="1373"/>
      <c r="M105" s="1780"/>
      <c r="N105" s="1780"/>
      <c r="O105" s="1780"/>
      <c r="P105" s="2378"/>
      <c r="Q105" s="2378"/>
      <c r="R105" s="2351"/>
      <c r="S105" s="2346"/>
      <c r="T105" s="2365"/>
      <c r="U105" s="304"/>
      <c r="V105" s="2654"/>
      <c r="W105" s="2655"/>
      <c r="X105" s="2654"/>
      <c r="Y105" s="2655"/>
      <c r="Z105" s="2654"/>
      <c r="AA105" s="2654"/>
      <c r="AB105" s="2654"/>
      <c r="AC105" s="2654"/>
      <c r="AD105" s="2190"/>
      <c r="AE105" s="2330"/>
      <c r="AF105" s="2441"/>
      <c r="AG105" s="2652" t="s">
        <v>28</v>
      </c>
      <c r="AH105" s="2111"/>
      <c r="AI105" s="2672"/>
      <c r="AJ105" s="2673"/>
      <c r="AK105" s="2674" t="s">
        <v>502</v>
      </c>
      <c r="AL105" s="2654"/>
      <c r="AM105" s="2654"/>
      <c r="AN105" s="2654"/>
      <c r="AO105" s="2654"/>
      <c r="AP105" s="2654"/>
      <c r="AQ105" s="2654"/>
      <c r="AR105" s="2654"/>
      <c r="AS105" s="2654"/>
      <c r="AT105" s="2654"/>
      <c r="AU105" s="2655"/>
      <c r="AV105" s="2654"/>
      <c r="AW105" s="2655"/>
      <c r="AX105" s="2654"/>
      <c r="AY105" s="2654"/>
      <c r="AZ105" s="2654"/>
      <c r="BA105" s="2654"/>
      <c r="BB105" s="2659"/>
      <c r="BC105" s="2258"/>
      <c r="BD105" s="1646"/>
      <c r="BE105" s="1628"/>
      <c r="BF105" s="1628"/>
      <c r="BG105" s="1628"/>
      <c r="BH105" s="1628"/>
      <c r="BI105" s="1639">
        <v>0</v>
      </c>
    </row>
    <row customHeight="1" ht="24.75">
      <c r="A106" s="1367"/>
      <c r="B106" s="1367"/>
      <c r="C106" s="1367"/>
      <c r="D106" s="1367"/>
      <c r="E106" s="2263"/>
      <c r="F106" s="2263"/>
      <c r="G106" s="2263"/>
      <c r="H106" s="2263"/>
      <c r="I106" s="2290"/>
      <c r="J106" s="2290"/>
      <c r="K106" s="2260" t="str">
        <f>S48&amp;".1"</f>
        <v>1.1.1.1</v>
      </c>
      <c r="L106" s="1373"/>
      <c r="M106" s="1780"/>
      <c r="N106" s="1780"/>
      <c r="O106" s="1780"/>
      <c r="P106" s="2378"/>
      <c r="Q106" s="2378"/>
      <c r="R106" s="2351"/>
      <c r="S106" s="2347"/>
      <c r="T106" s="2366"/>
      <c r="U106" s="304"/>
      <c r="V106" s="2654"/>
      <c r="W106" s="2675" t="str">
        <f>Z57&amp;"-"&amp;AB57</f>
        <v>-</v>
      </c>
      <c r="X106" s="2654"/>
      <c r="Y106" s="2676" t="str">
        <f>AB57&amp;"-"&amp;AD57</f>
        <v>-нет</v>
      </c>
      <c r="Z106" s="2654"/>
      <c r="AA106" s="2654"/>
      <c r="AB106" s="2654"/>
      <c r="AC106" s="2654"/>
      <c r="AD106" s="2116"/>
      <c r="AE106" s="2677"/>
      <c r="AF106" s="2678"/>
      <c r="AG106" s="2679" t="s">
        <v>503</v>
      </c>
      <c r="AH106" s="2654"/>
      <c r="AI106" s="2654"/>
      <c r="AJ106" s="2654"/>
      <c r="AK106" s="2654"/>
      <c r="AL106" s="2654"/>
      <c r="AM106" s="2654"/>
      <c r="AN106" s="2654"/>
      <c r="AO106" s="2654"/>
      <c r="AP106" s="2654"/>
      <c r="AQ106" s="2654"/>
      <c r="AR106" s="2654"/>
      <c r="AS106" s="2654"/>
      <c r="AT106" s="2654"/>
      <c r="AU106" s="2680" t="str">
        <f>AX57&amp;"-"&amp;AZ57</f>
        <v>46388-46752.67320601852</v>
      </c>
      <c r="AV106" s="2654"/>
      <c r="AW106" s="2681" t="str">
        <f>AZ57&amp;"-"&amp;BB57</f>
        <v>46752.67320601852-</v>
      </c>
      <c r="AX106" s="2654"/>
      <c r="AY106" s="2654"/>
      <c r="AZ106" s="2654"/>
      <c r="BA106" s="2654"/>
      <c r="BB106" s="2682" t="str">
        <f>BE57&amp;"-"&amp;BG57</f>
        <v>-</v>
      </c>
      <c r="BC106" s="2258"/>
      <c r="BD106" s="1646"/>
      <c r="BE106" s="1628"/>
      <c r="BF106" s="1628" t="str">
        <f>IF(T106="","",T106)</f>
        <v/>
      </c>
      <c r="BG106" s="1628"/>
      <c r="BH106" s="1628"/>
      <c r="BI106" s="1639">
        <v>0</v>
      </c>
    </row>
    <row customHeight="1" ht="11.549999999999999">
      <c r="A107" s="1367" t="s">
        <v>244</v>
      </c>
      <c r="B107" s="1367" t="s">
        <v>245</v>
      </c>
      <c r="C107" s="1367" t="s">
        <v>246</v>
      </c>
      <c r="D107" s="1367" t="s">
        <v>513</v>
      </c>
      <c r="E107" s="2263"/>
      <c r="F107" s="2263"/>
      <c r="G107" s="2263"/>
      <c r="H107" s="2263"/>
      <c r="I107" s="2290"/>
      <c r="J107" s="2260"/>
      <c r="K107" s="1367"/>
      <c r="L107" s="1368"/>
      <c r="P107" s="2261"/>
      <c r="Q107" s="2261"/>
      <c r="R107" s="360"/>
      <c r="S107" s="1282"/>
      <c r="T107" s="291" t="s">
        <v>466</v>
      </c>
      <c r="U107" s="371"/>
      <c r="V107" s="371"/>
      <c r="W107" s="371"/>
      <c r="X107" s="371"/>
      <c r="Y107" s="371"/>
      <c r="Z107" s="371"/>
      <c r="AA107" s="371"/>
      <c r="AB107" s="371"/>
      <c r="AC107" s="328"/>
      <c r="AD107" s="1509"/>
      <c r="AE107" s="371"/>
      <c r="AF107" s="371"/>
      <c r="AG107" s="371"/>
      <c r="AH107" s="371"/>
      <c r="AI107" s="371"/>
      <c r="AJ107" s="371"/>
      <c r="AK107" s="371"/>
      <c r="AL107" s="371"/>
      <c r="AM107" s="371"/>
      <c r="AN107" s="371"/>
      <c r="AO107" s="371"/>
      <c r="AP107" s="371"/>
      <c r="AQ107" s="371"/>
      <c r="AR107" s="371"/>
      <c r="AS107" s="371"/>
      <c r="AT107" s="371"/>
      <c r="AU107" s="371"/>
      <c r="AV107" s="371"/>
      <c r="AW107" s="371"/>
      <c r="AX107" s="371"/>
      <c r="AY107" s="371"/>
      <c r="AZ107" s="371"/>
      <c r="BA107" s="371"/>
      <c r="BB107" s="328"/>
      <c r="BC107" s="2259"/>
      <c r="BE107" s="504"/>
      <c r="BF107" s="504" t="str">
        <f>IF(T107="","",T107)</f>
        <v>Добавить строку</v>
      </c>
      <c r="BG107" s="504"/>
      <c r="BH107" s="504"/>
      <c r="BI107" s="1159">
        <v>11</v>
      </c>
    </row>
    <row s="1646" customFormat="1" customHeight="1" ht="0">
      <c r="A108" s="1347" t="s">
        <v>244</v>
      </c>
      <c r="B108" s="1347" t="s">
        <v>245</v>
      </c>
      <c r="C108" s="1347" t="s">
        <v>246</v>
      </c>
      <c r="D108" s="1347" t="s">
        <v>513</v>
      </c>
      <c r="E108" s="2263"/>
      <c r="F108" s="2263"/>
      <c r="G108" s="2263"/>
      <c r="H108" s="2263"/>
      <c r="I108" s="2260"/>
      <c r="J108" s="1347"/>
      <c r="K108" s="1347"/>
      <c r="L108" s="1350"/>
      <c r="M108" s="514"/>
      <c r="N108" s="514"/>
      <c r="O108" s="514"/>
      <c r="P108" s="2261"/>
      <c r="Q108" s="1466"/>
      <c r="R108" s="360"/>
      <c r="S108" s="1390"/>
      <c r="T108" s="1391"/>
      <c r="U108" s="1392"/>
      <c r="V108" s="1392"/>
      <c r="W108" s="1392"/>
      <c r="X108" s="1392"/>
      <c r="Y108" s="1392"/>
      <c r="Z108" s="1392"/>
      <c r="AA108" s="1392"/>
      <c r="AB108" s="1392"/>
      <c r="AC108" s="1392"/>
      <c r="AD108" s="1392"/>
      <c r="AE108" s="1392"/>
      <c r="AF108" s="1392"/>
      <c r="AG108" s="1392"/>
      <c r="AH108" s="1392"/>
      <c r="AI108" s="1392"/>
      <c r="AJ108" s="1392"/>
      <c r="AK108" s="1392"/>
      <c r="AL108" s="1392"/>
      <c r="AM108" s="1392"/>
      <c r="AN108" s="1392"/>
      <c r="AO108" s="1392"/>
      <c r="AP108" s="1392"/>
      <c r="AQ108" s="1392"/>
      <c r="AR108" s="1392"/>
      <c r="AS108" s="1392"/>
      <c r="AT108" s="1392"/>
      <c r="AU108" s="1392"/>
      <c r="AV108" s="1392"/>
      <c r="AW108" s="1392"/>
      <c r="AX108" s="1392"/>
      <c r="AY108" s="1392"/>
      <c r="AZ108" s="1392"/>
      <c r="BA108" s="1392"/>
      <c r="BB108" s="1392"/>
      <c r="BC108" s="1393"/>
      <c r="BE108" s="504"/>
      <c r="BF108" s="504" t="str">
        <f>IF(T108="","",T108)</f>
        <v/>
      </c>
      <c r="BG108" s="504"/>
      <c r="BH108" s="504"/>
      <c r="BI108" s="515">
        <v>0</v>
      </c>
    </row>
    <row s="1646" customFormat="1" customHeight="1" ht="0">
      <c r="A109" s="1347" t="s">
        <v>244</v>
      </c>
      <c r="B109" s="1347" t="s">
        <v>245</v>
      </c>
      <c r="C109" s="1347" t="s">
        <v>246</v>
      </c>
      <c r="D109" s="1347" t="s">
        <v>513</v>
      </c>
      <c r="E109" s="2263"/>
      <c r="F109" s="2263"/>
      <c r="G109" s="2263"/>
      <c r="H109" s="2262"/>
      <c r="I109" s="1347"/>
      <c r="J109" s="1347"/>
      <c r="K109" s="1347"/>
      <c r="L109" s="1350"/>
      <c r="M109" s="1319"/>
      <c r="N109" s="1319"/>
      <c r="O109" s="522"/>
      <c r="P109" s="384"/>
      <c r="Q109" s="1348"/>
      <c r="R109" s="1405"/>
      <c r="S109" s="1390"/>
      <c r="T109" s="1391"/>
      <c r="U109" s="1392"/>
      <c r="V109" s="1392"/>
      <c r="W109" s="1392"/>
      <c r="X109" s="1392"/>
      <c r="Y109" s="1392"/>
      <c r="Z109" s="1392"/>
      <c r="AA109" s="1392"/>
      <c r="AB109" s="1392"/>
      <c r="AC109" s="1392"/>
      <c r="AD109" s="1392"/>
      <c r="AE109" s="1392"/>
      <c r="AF109" s="1392"/>
      <c r="AG109" s="1392"/>
      <c r="AH109" s="1392"/>
      <c r="AI109" s="1392"/>
      <c r="AJ109" s="1392"/>
      <c r="AK109" s="1392"/>
      <c r="AL109" s="1392"/>
      <c r="AM109" s="1392"/>
      <c r="AN109" s="1392"/>
      <c r="AO109" s="1392"/>
      <c r="AP109" s="1392"/>
      <c r="AQ109" s="1392"/>
      <c r="AR109" s="1392"/>
      <c r="AS109" s="1392"/>
      <c r="AT109" s="1392"/>
      <c r="AU109" s="1392"/>
      <c r="AV109" s="1392"/>
      <c r="AW109" s="1392"/>
      <c r="AX109" s="1392"/>
      <c r="AY109" s="1392"/>
      <c r="AZ109" s="1392"/>
      <c r="BA109" s="1392"/>
      <c r="BB109" s="1392"/>
      <c r="BC109" s="1393"/>
      <c r="BE109" s="504"/>
      <c r="BF109" s="504" t="str">
        <f>IF(T109="","",T109)</f>
        <v/>
      </c>
      <c r="BG109" s="504"/>
      <c r="BH109" s="504"/>
      <c r="BI109" s="515">
        <v>0</v>
      </c>
    </row>
    <row s="1646" customFormat="1" customHeight="1" ht="0">
      <c r="A110" s="1347" t="s">
        <v>244</v>
      </c>
      <c r="B110" s="1347" t="s">
        <v>245</v>
      </c>
      <c r="C110" s="1347" t="s">
        <v>246</v>
      </c>
      <c r="D110" s="1318"/>
      <c r="E110" s="2263"/>
      <c r="F110" s="2263"/>
      <c r="G110" s="2262"/>
      <c r="H110" s="1318"/>
      <c r="I110" s="1318"/>
      <c r="J110" s="1318"/>
      <c r="K110" s="1318"/>
      <c r="L110" s="1468"/>
      <c r="M110" s="1319"/>
      <c r="N110" s="1319"/>
      <c r="P110" s="1320"/>
      <c r="Q110" s="1321"/>
      <c r="R110" s="1320"/>
      <c r="S110" s="1326"/>
      <c r="T110" s="1329"/>
      <c r="U110" s="1328"/>
      <c r="V110" s="1328"/>
      <c r="W110" s="1328"/>
      <c r="X110" s="1328"/>
      <c r="Y110" s="1328"/>
      <c r="Z110" s="1328"/>
      <c r="AA110" s="1328"/>
      <c r="AB110" s="1328"/>
      <c r="AC110" s="1328"/>
      <c r="AD110" s="1328"/>
      <c r="AE110" s="1328"/>
      <c r="AF110" s="1328"/>
      <c r="AG110" s="1328"/>
      <c r="AH110" s="1328"/>
      <c r="AI110" s="1328"/>
      <c r="AJ110" s="1328"/>
      <c r="AK110" s="1328"/>
      <c r="AL110" s="1328"/>
      <c r="AM110" s="1328"/>
      <c r="AN110" s="1328"/>
      <c r="AO110" s="1328"/>
      <c r="AP110" s="1328"/>
      <c r="AQ110" s="1328"/>
      <c r="AR110" s="1328"/>
      <c r="AS110" s="1328"/>
      <c r="AT110" s="1328"/>
      <c r="AU110" s="1328"/>
      <c r="AV110" s="1328"/>
      <c r="AW110" s="1328"/>
      <c r="AX110" s="1328"/>
      <c r="AY110" s="1328"/>
      <c r="AZ110" s="1328"/>
      <c r="BA110" s="1328"/>
      <c r="BB110" s="1328"/>
      <c r="BC110" s="1328"/>
      <c r="BE110" s="793"/>
      <c r="BF110" s="793" t="str">
        <f>IF(T110="","",T110)</f>
        <v/>
      </c>
      <c r="BG110" s="793"/>
      <c r="BH110" s="793"/>
      <c r="BI110" s="522">
        <v>0</v>
      </c>
    </row>
    <row s="1646" customFormat="1" customHeight="1" ht="0">
      <c r="A111" s="1347" t="s">
        <v>244</v>
      </c>
      <c r="B111" s="1347" t="s">
        <v>245</v>
      </c>
      <c r="C111" s="1318"/>
      <c r="D111" s="1318"/>
      <c r="E111" s="2263"/>
      <c r="F111" s="2262"/>
      <c r="G111" s="1318"/>
      <c r="H111" s="1318"/>
      <c r="I111" s="1318"/>
      <c r="J111" s="1318"/>
      <c r="K111" s="1318"/>
      <c r="L111" s="1468"/>
      <c r="M111" s="1325"/>
      <c r="N111" s="1325"/>
      <c r="P111" s="1320"/>
      <c r="Q111" s="1321"/>
      <c r="R111" s="1320"/>
      <c r="S111" s="1326"/>
      <c r="T111" s="1329" t="s">
        <v>247</v>
      </c>
      <c r="U111" s="1328"/>
      <c r="V111" s="1328"/>
      <c r="W111" s="1328"/>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328"/>
      <c r="AS111" s="1328"/>
      <c r="AT111" s="1328"/>
      <c r="AU111" s="1328"/>
      <c r="AV111" s="1328"/>
      <c r="AW111" s="1328"/>
      <c r="AX111" s="1328"/>
      <c r="AY111" s="1328"/>
      <c r="AZ111" s="1328"/>
      <c r="BA111" s="1328"/>
      <c r="BB111" s="1328"/>
      <c r="BC111" s="1328"/>
      <c r="BE111" s="793"/>
      <c r="BF111" s="793" t="str">
        <f>IF(T111="","",T111)</f>
        <v>Добавить централизованную систему для дифференциации</v>
      </c>
      <c r="BG111" s="793"/>
      <c r="BH111" s="793"/>
      <c r="BI111" s="522">
        <v>0</v>
      </c>
    </row>
    <row s="1646" customFormat="1" customHeight="1" ht="0">
      <c r="A112" s="1347" t="s">
        <v>244</v>
      </c>
      <c r="B112" s="1347"/>
      <c r="C112" s="1347"/>
      <c r="D112" s="1347"/>
      <c r="E112" s="2262"/>
      <c r="F112" s="1347"/>
      <c r="G112" s="1347"/>
      <c r="H112" s="1347"/>
      <c r="I112" s="1347"/>
      <c r="J112" s="1347"/>
      <c r="K112" s="1347"/>
      <c r="L112" s="1350"/>
      <c r="M112" s="1325"/>
      <c r="N112" s="1325"/>
      <c r="O112" s="522"/>
      <c r="P112" s="384"/>
      <c r="Q112" s="1348"/>
      <c r="R112" s="384"/>
      <c r="S112" s="1326"/>
      <c r="T112" s="1329" t="s">
        <v>248</v>
      </c>
      <c r="U112" s="1328"/>
      <c r="V112" s="1328"/>
      <c r="W112" s="1328"/>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328"/>
      <c r="AS112" s="1328"/>
      <c r="AT112" s="1328"/>
      <c r="AU112" s="1328"/>
      <c r="AV112" s="1328"/>
      <c r="AW112" s="1328"/>
      <c r="AX112" s="1328"/>
      <c r="AY112" s="1328"/>
      <c r="AZ112" s="1328"/>
      <c r="BA112" s="1328"/>
      <c r="BB112" s="1328"/>
      <c r="BC112" s="1328"/>
      <c r="BE112" s="504"/>
      <c r="BF112" s="504" t="str">
        <f>IF(T112="","",T112)</f>
        <v>Добавить территорию для дифференциации</v>
      </c>
      <c r="BG112" s="504"/>
      <c r="BH112" s="504"/>
      <c r="BI112" s="515">
        <v>0</v>
      </c>
    </row>
    <row s="1646" customFormat="1" customHeight="1" ht="0">
      <c r="A113" s="1318"/>
      <c r="B113" s="1318"/>
      <c r="C113" s="1318"/>
      <c r="D113" s="1318"/>
      <c r="E113" s="1347"/>
      <c r="F113" s="1318"/>
      <c r="G113" s="1318"/>
      <c r="H113" s="1318"/>
      <c r="I113" s="1318"/>
      <c r="J113" s="1318"/>
      <c r="K113" s="1318"/>
      <c r="L113" s="1468"/>
      <c r="M113" s="1325"/>
      <c r="N113" s="1325"/>
      <c r="P113" s="1320"/>
      <c r="Q113" s="1321"/>
      <c r="R113" s="1320"/>
      <c r="S113" s="1326"/>
      <c r="T113" s="1329" t="s">
        <v>249</v>
      </c>
      <c r="U113" s="1328"/>
      <c r="V113" s="1328"/>
      <c r="W113" s="1328"/>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328"/>
      <c r="AS113" s="1328"/>
      <c r="AT113" s="1328"/>
      <c r="AU113" s="1328"/>
      <c r="AV113" s="1328"/>
      <c r="AW113" s="1328"/>
      <c r="AX113" s="1328"/>
      <c r="AY113" s="1328"/>
      <c r="AZ113" s="1328"/>
      <c r="BA113" s="1328"/>
      <c r="BB113" s="1328"/>
      <c r="BC113" s="1328"/>
      <c r="BE113" s="793"/>
      <c r="BF113" s="793" t="str">
        <f>IF(T113="","",T113)</f>
        <v>Добавить наименование тарифа</v>
      </c>
      <c r="BG113" s="793"/>
      <c r="BH113" s="793"/>
      <c r="BI113" s="522">
        <v>0</v>
      </c>
    </row>
    <row customHeight="1" ht="11.549999999999999">
      <c r="M114" s="1164"/>
      <c r="N114" s="1164"/>
      <c r="O114" s="541"/>
      <c r="P114" s="1164"/>
      <c r="Q114" s="1164"/>
      <c r="R114" s="1159"/>
      <c r="S114" s="1159"/>
      <c r="BD114" s="1159"/>
      <c r="BE114" s="1159"/>
      <c r="BF114" s="1159"/>
      <c r="BG114" s="1159"/>
      <c r="BH114" s="1159"/>
      <c r="BI114" s="1159">
        <v>11</v>
      </c>
    </row>
    <row customHeight="1" ht="19.95">
      <c r="O115" s="541"/>
      <c r="S115" s="1257"/>
      <c r="T115" s="2289"/>
      <c r="U115" s="2289"/>
      <c r="V115" s="2289"/>
      <c r="W115" s="2289"/>
      <c r="X115" s="2289"/>
      <c r="Y115" s="2289"/>
      <c r="Z115" s="2289"/>
      <c r="AA115" s="2289"/>
      <c r="AB115" s="2289"/>
      <c r="AC115" s="2289"/>
      <c r="AD115" s="2289"/>
      <c r="AE115" s="2289"/>
      <c r="AF115" s="2289"/>
      <c r="AG115" s="2289"/>
      <c r="AH115" s="2289"/>
      <c r="AI115" s="2289"/>
      <c r="AJ115" s="2289"/>
      <c r="AK115" s="2289"/>
      <c r="AL115" s="2289"/>
      <c r="AM115" s="2289"/>
      <c r="AN115" s="2289"/>
      <c r="AO115" s="2289"/>
      <c r="AP115" s="2289"/>
      <c r="AQ115" s="2289"/>
      <c r="AR115" s="2289"/>
      <c r="AS115" s="2289"/>
      <c r="AT115" s="2289"/>
      <c r="AU115" s="2289"/>
      <c r="AV115" s="2289"/>
      <c r="AW115" s="2289"/>
      <c r="AX115" s="2289"/>
      <c r="AY115" s="2289"/>
      <c r="AZ115" s="2289"/>
      <c r="BA115" s="2289"/>
      <c r="BB115" s="2289"/>
      <c r="BC115" s="2289"/>
      <c r="BI115" s="1159">
        <v>19</v>
      </c>
    </row>
    <row customHeight="1" ht="14.699999999999998">
      <c r="O116" s="541"/>
      <c r="T116" s="1453"/>
      <c r="U116" s="1453"/>
      <c r="V116" s="1453"/>
      <c r="W116" s="1453"/>
      <c r="X116" s="1453"/>
      <c r="Y116" s="1453"/>
      <c r="Z116" s="1453"/>
      <c r="AA116" s="1453"/>
      <c r="AB116" s="1453"/>
      <c r="AC116" s="1453"/>
      <c r="AD116" s="1453"/>
      <c r="AE116" s="1453"/>
      <c r="AF116" s="1453"/>
      <c r="AG116" s="1453"/>
      <c r="AH116" s="1453"/>
      <c r="AI116" s="1453"/>
      <c r="AJ116" s="1453"/>
      <c r="AK116" s="1453"/>
      <c r="AL116" s="1453"/>
      <c r="AM116" s="1453"/>
      <c r="AN116" s="1453"/>
      <c r="AO116" s="1453"/>
      <c r="AP116" s="1453"/>
      <c r="AQ116" s="1453"/>
      <c r="AR116" s="1453"/>
      <c r="AS116" s="1453"/>
      <c r="AT116" s="1453"/>
      <c r="AU116" s="1453"/>
      <c r="AV116" s="1453"/>
      <c r="AW116" s="1453"/>
      <c r="AX116" s="1453"/>
      <c r="AY116" s="1453"/>
      <c r="AZ116" s="1453"/>
      <c r="BA116" s="1453"/>
      <c r="BB116" s="1453"/>
      <c r="BC116" s="1453"/>
      <c r="BI116" s="1159">
        <v>14</v>
      </c>
    </row>
    <row customHeight="1" ht="19.95">
      <c r="O117" s="541"/>
      <c r="S117" s="1257"/>
      <c r="T117" s="2289"/>
      <c r="U117" s="2289"/>
      <c r="V117" s="2289"/>
      <c r="W117" s="2289"/>
      <c r="X117" s="2289"/>
      <c r="Y117" s="2289"/>
      <c r="Z117" s="2289"/>
      <c r="AA117" s="2289"/>
      <c r="AB117" s="2289"/>
      <c r="AC117" s="2289"/>
      <c r="AD117" s="2289"/>
      <c r="AE117" s="2289"/>
      <c r="AF117" s="2289"/>
      <c r="AG117" s="2289"/>
      <c r="AH117" s="2289"/>
      <c r="AI117" s="2289"/>
      <c r="AJ117" s="2289"/>
      <c r="AK117" s="2289"/>
      <c r="AL117" s="2289"/>
      <c r="AM117" s="2289"/>
      <c r="AN117" s="2289"/>
      <c r="AO117" s="2289"/>
      <c r="AP117" s="2289"/>
      <c r="AQ117" s="2289"/>
      <c r="AR117" s="2289"/>
      <c r="AS117" s="2289"/>
      <c r="AT117" s="2289"/>
      <c r="AU117" s="2289"/>
      <c r="AV117" s="2289"/>
      <c r="AW117" s="2289"/>
      <c r="AX117" s="2289"/>
      <c r="AY117" s="2289"/>
      <c r="AZ117" s="2289"/>
      <c r="BA117" s="2289"/>
      <c r="BB117" s="2289"/>
      <c r="BC117" s="2289"/>
      <c r="BI117" s="1159">
        <v>19</v>
      </c>
    </row>
    <row customHeight="1" ht="14.699999999999998">
      <c r="O118" s="541"/>
      <c r="BI118" s="1159">
        <v>14</v>
      </c>
    </row>
    <row customHeight="1" ht="14.25" hidden="1">
      <c r="A119" s="1164" t="s">
        <v>81</v>
      </c>
      <c r="B119" s="1164">
        <v>0</v>
      </c>
      <c r="C119" s="1164">
        <v>0</v>
      </c>
      <c r="D119" s="1164">
        <v>0</v>
      </c>
      <c r="E119" s="1164">
        <v>0</v>
      </c>
      <c r="F119" s="1164">
        <v>0</v>
      </c>
      <c r="G119" s="1164">
        <v>0</v>
      </c>
      <c r="H119" s="1164">
        <v>0</v>
      </c>
      <c r="I119" s="1164">
        <v>0</v>
      </c>
      <c r="J119" s="1164">
        <v>0</v>
      </c>
      <c r="K119" s="1164">
        <v>0</v>
      </c>
      <c r="L119" s="1465">
        <v>0</v>
      </c>
      <c r="M119" s="1366">
        <v>0</v>
      </c>
      <c r="N119" s="1366">
        <v>0</v>
      </c>
      <c r="O119" s="1366">
        <v>0</v>
      </c>
      <c r="P119" s="1366">
        <v>0</v>
      </c>
      <c r="Q119" s="1375">
        <v>0</v>
      </c>
      <c r="R119" s="348">
        <v>3</v>
      </c>
      <c r="S119" s="585">
        <v>12</v>
      </c>
      <c r="T119" s="1159">
        <v>31</v>
      </c>
      <c r="U119" s="1159">
        <v>0</v>
      </c>
      <c r="V119" s="1159">
        <v>0</v>
      </c>
      <c r="W119" s="1159">
        <v>0</v>
      </c>
      <c r="X119" s="1159">
        <v>0</v>
      </c>
      <c r="Y119" s="1159">
        <v>0</v>
      </c>
      <c r="Z119" s="1159">
        <v>0</v>
      </c>
      <c r="AA119" s="1159">
        <v>0</v>
      </c>
      <c r="AB119" s="1159">
        <v>0</v>
      </c>
      <c r="AC119" s="1159">
        <v>0</v>
      </c>
      <c r="AD119" s="1159">
        <v>3</v>
      </c>
      <c r="AE119" s="1159">
        <v>3</v>
      </c>
      <c r="AF119" s="1159">
        <v>3</v>
      </c>
      <c r="AG119" s="1159">
        <v>24</v>
      </c>
      <c r="AH119" s="1159">
        <v>3</v>
      </c>
      <c r="AI119" s="1159">
        <v>3</v>
      </c>
      <c r="AJ119" s="1159">
        <v>3</v>
      </c>
      <c r="AK119" s="1159">
        <v>24</v>
      </c>
      <c r="AL119" s="1159">
        <v>3</v>
      </c>
      <c r="AM119" s="1159">
        <v>3</v>
      </c>
      <c r="AN119" s="1159">
        <v>3</v>
      </c>
      <c r="AO119" s="1159">
        <v>18</v>
      </c>
      <c r="AP119" s="1159">
        <v>3</v>
      </c>
      <c r="AQ119" s="1159">
        <v>3</v>
      </c>
      <c r="AR119" s="1159">
        <v>3</v>
      </c>
      <c r="AS119" s="1159">
        <v>18</v>
      </c>
      <c r="AT119" s="1159">
        <v>21</v>
      </c>
      <c r="AU119" s="1159">
        <v>21</v>
      </c>
      <c r="AV119" s="1159">
        <v>21</v>
      </c>
      <c r="AW119" s="1159">
        <v>21</v>
      </c>
      <c r="AX119" s="1159">
        <v>11</v>
      </c>
      <c r="AY119" s="1159">
        <v>3</v>
      </c>
      <c r="AZ119" s="1159">
        <v>11</v>
      </c>
      <c r="BA119" s="1159">
        <v>0</v>
      </c>
      <c r="BB119" s="1159">
        <v>4</v>
      </c>
      <c r="BC119" s="1159">
        <v>115</v>
      </c>
      <c r="BD119" s="515">
        <v>10</v>
      </c>
      <c r="BE119" s="515">
        <v>10</v>
      </c>
      <c r="BF119" s="515">
        <v>10</v>
      </c>
      <c r="BG119" s="515">
        <v>10</v>
      </c>
      <c r="BH119" s="515">
        <v>10</v>
      </c>
      <c r="BI119" s="1159">
        <v>23</v>
      </c>
    </row>
  </sheetData>
  <sheetProtection formatColumns="0" formatRows="0" autoFilter="0" sort="0" insertRows="0" insertColumns="1" deleteRows="0" deleteColumns="0"/>
  <mergeCells count="163">
    <mergeCell ref="T117:BC117"/>
    <mergeCell ref="AK52:AK54"/>
    <mergeCell ref="AL52:AL54"/>
    <mergeCell ref="AE52:AE55"/>
    <mergeCell ref="AF52:AF55"/>
    <mergeCell ref="AG52:AG55"/>
    <mergeCell ref="AH52:AH55"/>
    <mergeCell ref="AI52:AI54"/>
    <mergeCell ref="AJ52:AJ54"/>
    <mergeCell ref="BC52:BC107"/>
    <mergeCell ref="T52:T56"/>
    <mergeCell ref="T115:BC115"/>
    <mergeCell ref="E46:E112"/>
    <mergeCell ref="V46:AC46"/>
    <mergeCell ref="AD46:BB46"/>
    <mergeCell ref="F47:F111"/>
    <mergeCell ref="V47:AC47"/>
    <mergeCell ref="AM52:AM53"/>
    <mergeCell ref="AN52:AN53"/>
    <mergeCell ref="AO52:AO53"/>
    <mergeCell ref="AP52:AP53"/>
    <mergeCell ref="AD52:AD56"/>
    <mergeCell ref="G48:G110"/>
    <mergeCell ref="V48:AC48"/>
    <mergeCell ref="AD48:BB48"/>
    <mergeCell ref="H49:H109"/>
    <mergeCell ref="V49:AC49"/>
    <mergeCell ref="AD49:BB49"/>
    <mergeCell ref="AD47:BB47"/>
    <mergeCell ref="I50:I108"/>
    <mergeCell ref="P50:P108"/>
    <mergeCell ref="V50:AC50"/>
    <mergeCell ref="J51:J107"/>
    <mergeCell ref="Q51:Q10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K57:K106"/>
    <mergeCell ref="R57:R106"/>
    <mergeCell ref="S57:S106"/>
    <mergeCell ref="T57:T106"/>
    <mergeCell ref="AD57:AD106"/>
    <mergeCell ref="AE57:AE105"/>
    <mergeCell ref="AF57:AF105"/>
    <mergeCell ref="AG57:AG105"/>
    <mergeCell ref="AH57:AH105"/>
    <mergeCell ref="AI57:AI68"/>
    <mergeCell ref="AJ57:AJ68"/>
    <mergeCell ref="AK57:AK68"/>
    <mergeCell ref="AL57:AL68"/>
    <mergeCell ref="AM57:AM67"/>
    <mergeCell ref="AN57:AN67"/>
    <mergeCell ref="AO57:AO67"/>
    <mergeCell ref="AP57:AP67"/>
    <mergeCell ref="AI69:AI80"/>
    <mergeCell ref="AJ69:AJ80"/>
    <mergeCell ref="AK69:AK80"/>
    <mergeCell ref="AL69:AL80"/>
    <mergeCell ref="AM69:AM79"/>
    <mergeCell ref="AN69:AN79"/>
    <mergeCell ref="AO69:AO79"/>
    <mergeCell ref="AP69:AP79"/>
    <mergeCell ref="AI81:AI92"/>
    <mergeCell ref="AJ81:AJ92"/>
    <mergeCell ref="AK81:AK92"/>
    <mergeCell ref="AL81:AL92"/>
    <mergeCell ref="AM81:AM91"/>
    <mergeCell ref="AN81:AN91"/>
    <mergeCell ref="AO81:AO91"/>
    <mergeCell ref="AP81:AP91"/>
    <mergeCell ref="AI93:AI104"/>
    <mergeCell ref="AJ93:AJ104"/>
    <mergeCell ref="AK93:AK104"/>
    <mergeCell ref="AL93:AL104"/>
    <mergeCell ref="AM93:AM103"/>
    <mergeCell ref="AN93:AN103"/>
    <mergeCell ref="AO93:AO103"/>
    <mergeCell ref="AP93:AP103"/>
  </mergeCells>
  <dataValidations count="9">
    <dataValidation type="list" allowBlank="1" showInputMessage="1" showErrorMessage="1" errorTitle="Ошибка" error="Выберите значение из списка" sqref="T65639 T131175 T196711 T262247 T327783 T393319 T458855 T524391 T589927 T655463 T720999 T786535 T852071 T917607 T983143">
      <formula1>kind_of_heat_transfer</formula1>
    </dataValidation>
    <dataValidation type="list" allowBlank="1" showInputMessage="1" showErrorMessage="1" errorTitle="Ошибка" error="Выберите значение из списка" sqref="AD917605:AS917605 AD983141:AS983141 AD65637:AS65637 AD131173:AS131173 AD196709:AS196709 AD262245:AS262245 AD327781:AS327781 AD393317:AS393317 AD458853:AS458853 AD524389:AS524389 AD589925:AS589925 AD655461:AS655461 AD720997:AS720997 AD786533:AS786533 AD852069:AS85206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39 Z131175 Z196711 Z262247 Z327783 Z393319 Z458855 Z524391 Z589927 Z655463 Z720999 Z786535 Z852071 Z917607 Z983143 AB65639 AB131175 AB196711 AB262247 AB327783 AB393319 AB458855 AB524391 AB589927 AB655463 AB720999 AB786535 AB852071 AB917607 AB983143 Z8 AB8 AX65639 AX131175 AX196711 AX262247 AX327783 AX393319 AX458855 AX524391 AX589927 AX655463 AX720999 AX786535 AX852071 AX917607 AX983143 AZ65639 AZ131175 AZ196711 AZ262247 AZ327783 AZ393319 AZ458855 AZ524391 AZ589927 AZ655463 AZ720999 AZ786535 AZ852071 AZ917607 AZ983143 AX52 AX20 AZ8 AZ52 AX8 AZ20 Z52 AB52 Z57:Z66 AB57:AB66 AX57:AX66 AZ57:AZ66 Z69:Z78 AB69:AB78 AX69:AX78 AZ69:AZ78 Z81:Z90 AB81:AB90 AX81:AX90 AZ81:AZ90 Z93:Z102 AB93:AB102 AX93:AX102 AZ93:AZ102"/>
    <dataValidation allowBlank="1" promptTitle="checkPeriodRange" sqref="W131176 W196712 W262248 W327784 W393320 W458856 W524392 W589928 W655464 W721000 W786536 W852072 W917608 W983144 AW56 AW106 AU12 BB12 AW65640 AW131176 AW196712 AW262248 AW327784 AW393320 AW458856 AW524392 AW589928 AW655464 AW721000 AW786536 AW852072 AW917608 AW983144 Y65640 Y56 Y106 W65640 Y131176 Y196712 Y262248 Y327784 Y393320 Y458856 Y524392 Y589928 Y655464 Y721000 Y786536 Y852072 Y917608 Y983144 AU56 AU106 Y12 BB56 BB106 W12 AW12 W56 W106"/>
    <dataValidation type="textLength" operator="lessThanOrEqual" allowBlank="1" showInputMessage="1" showErrorMessage="1" errorTitle="Ошибка" error="Допускается ввод не более 900 символов!" sqref="BC65633:BC65640 BC131169:BC131176 BC196705:BC196712 BC262241:BC262248 BC327777:BC327784 BC393313:BC393320 BC458849:BC458856 BC524385:BC524392 BC589921:BC589928 BC655457:BC655464 BC720993:BC721000 BC786529:BC786536 BC852065:BC852072 BC917601:BC917608 BC983137:BC983144 AS8 T8:T12 AS52 T52:T106 AS57:AS66 AS69:AS78 AS81:AS90 AS93:AS102">
      <formula1>900</formula1>
    </dataValidation>
    <dataValidation allowBlank="1" showInputMessage="1" showErrorMessage="1" prompt="Для выбора выполните двойной щелчок левой клавиши мыши по соответствующей ячейке." sqref="AA65639 AA131175 AA196711 AA262247 AA327783 AA393319 AA458855 AA524391 AA589927 AA655463 AA720999 AA786535 AA852071 AA917607 AA983143 AC131175 AC458855 AC196711 AC262247 AC327783 AC393319 AC524391 AC589927 AC655463 AC720999 AC786535 AC852071 AC917607 AC983143 AC65639 AH52:AH53 AY8 AP52 AK52:AL53 AA8 AY65639 AY131175 AY196711 AY262247 AY327783 AY393319 AY458855 AY524391 AY589927 AY655463 AY720999 AY786535 AY852071 AY917607 AY983143 BA458855 BA196711 BA262247 BA327783 BA393319 BA524391 BA589927 BA655463 BA720999 BA786535 BA852071 BA917607 BA983143 BA65639 BA52 AC8:AD8 BA20 BA8 AY52 AK8:AL9 AD20 AG20:AH20 AK20:AL20 AP20 AY20 AH8:AH9 AP8 BA131175 AC52:AD52 AA52 AA57:AA66 AC57:AC66 AD57:AD66 AH57:AH66 AK57:AK66 AL57:AL66 AP57:AP66 AY57:AY66 BA57:BA66 AH67 AK67 AL67 AA69:AA78 AC69:AC78 AD69:AD78 AH69:AH78 AK69:AK78 AL69:AL78 AP69:AP78 AY69:AY78 BA69:BA78 AH79 AK79 AL79 AA81:AA90 AC81:AC90 AD81:AD90 AH81:AH90 AK81:AK90 AL81:AL90 AP81:AP90 AY81:AY90 BA81:BA90 AH91 AK91 AL91 AA93:AA102 AC93:AC102 AD93:AD102 AH93:AH102 AK93:AK102 AL93:AL102 AP93:AP102 AY93:AY102 BA93:BA102 AH103 AK103 AL103"/>
    <dataValidation type="decimal" allowBlank="1" showErrorMessage="1" errorTitle="Ошибка" error="Допускается ввод только действительных чисел!" sqref="AO52:AO53 AG8:AG11 AO8:AO9 AG52:AG55 AG57:AG66 AO57:AO66 AG67 AO67 AG68:AG104 AG105 AO69:AO78 AO79 AO81:AO90 AO91 AO93:AO102 AO103">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42:BB983142 V917606:BB917606 V852070:BB852070 V786534:BB786534 V720998:BB720998 V655462:BB655462 V589926:BB589926 V524390:BB524390 V458854:BB458854 V393318:BB393318 V327782:BB327782 V262246:BB262246 V196710:BB196710 V131174:BB131174 V65638:BB65638">
      <formula1>kind_of_cons</formula1>
    </dataValidation>
    <dataValidation allowBlank="1" sqref="S65641:BC65647 S983145:BC983151 S917609:BC917615 S852073:BC852079 S786537:BC786543 S721001:BC721007 S655465:BC655471 S589929:BC589935 S524393:BC524399 S458857:BC458863 S393321:BC393327 S327785:BC327791 S262249:BC262255 S196713:BC196719 S131177:BC13118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DC46B-E451-C1BB-596B-0.837D41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121</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330"/>
      <c r="AC28" s="2268" t="str">
        <f>IF(TITLE_DATE_PR_CHANGE="",IF(TITLE_DATE_PR="","",TITLE_DATE_PR),TITLE_DATE_PR_CHANGE)</f>
        <v>45750.6850462963</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330"/>
      <c r="AC29" s="2255" t="str">
        <f>IF(TITLE_NUMBER_PR_CHANGE="",IF(TITLE_NUMBER_PR="","",TITLE_NUMBER_PR),TITLE_NUMBER_PR_CHANGE)</f>
        <v>482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330"/>
      <c r="AC32" s="2268" t="str">
        <f>IF(TITLE_DATE_PR_CHANGE="",IF(TITLE_DATE_PR="","",TITLE_DATE_PR),TITLE_DATE_PR_CHANGE)</f>
        <v>45750.6850462963</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330"/>
      <c r="AC33" s="2255" t="str">
        <f>IF(TITLE_NUMBER_PR_CHANGE="",IF(TITLE_NUMBER_PR="","",TITLE_NUMBER_PR),TITLE_NUMBER_PR_CHANGE)</f>
        <v>482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487</v>
      </c>
      <c r="W38" s="2266" t="s">
        <v>434</v>
      </c>
      <c r="X38" s="2267"/>
      <c r="Y38" s="2266" t="s">
        <v>435</v>
      </c>
      <c r="Z38" s="2273"/>
      <c r="AA38" s="2267"/>
      <c r="AB38" s="2282"/>
      <c r="AC38" s="1487" t="s">
        <v>487</v>
      </c>
      <c r="AD38" s="2266" t="s">
        <v>434</v>
      </c>
      <c r="AE38" s="2267"/>
      <c r="AF38" s="2266" t="s">
        <v>435</v>
      </c>
      <c r="AG38" s="2273"/>
      <c r="AH38" s="2267"/>
      <c r="AI38" s="2282"/>
      <c r="AJ38" s="2285"/>
      <c r="AK38" s="2131"/>
      <c r="AQ38" s="1159">
        <v>34</v>
      </c>
    </row>
    <row customHeight="1" ht="90.3">
      <c r="A39" s="1374"/>
      <c r="B39" s="1374" t="s">
        <v>133</v>
      </c>
      <c r="C39" s="1374" t="s">
        <v>134</v>
      </c>
      <c r="D39" s="1374" t="s">
        <v>135</v>
      </c>
      <c r="E39" s="1368" t="s">
        <v>436</v>
      </c>
      <c r="F39" s="1368" t="s">
        <v>437</v>
      </c>
      <c r="G39" s="1368" t="s">
        <v>438</v>
      </c>
      <c r="H39" s="1368"/>
      <c r="I39" s="1368" t="s">
        <v>488</v>
      </c>
      <c r="J39" s="1368" t="s">
        <v>441</v>
      </c>
      <c r="K39" s="1368" t="s">
        <v>489</v>
      </c>
      <c r="L39" s="1368" t="s">
        <v>417</v>
      </c>
      <c r="Q39" s="380"/>
      <c r="R39" s="380"/>
      <c r="S39" s="2277"/>
      <c r="T39" s="2213"/>
      <c r="U39" s="306"/>
      <c r="V39" s="1487" t="s">
        <v>534</v>
      </c>
      <c r="W39" s="1226" t="s">
        <v>535</v>
      </c>
      <c r="X39" s="1226" t="s">
        <v>492</v>
      </c>
      <c r="Y39" s="1493" t="s">
        <v>445</v>
      </c>
      <c r="Z39" s="2274" t="s">
        <v>446</v>
      </c>
      <c r="AA39" s="2275"/>
      <c r="AB39" s="2283"/>
      <c r="AC39" s="1487" t="s">
        <v>534</v>
      </c>
      <c r="AD39" s="1226" t="s">
        <v>535</v>
      </c>
      <c r="AE39" s="1226" t="s">
        <v>492</v>
      </c>
      <c r="AF39" s="1493" t="s">
        <v>445</v>
      </c>
      <c r="AG39" s="2274" t="s">
        <v>446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98</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121</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533</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536</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536</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267</v>
      </c>
      <c r="B46" s="1367" t="s">
        <v>268</v>
      </c>
      <c r="C46" s="1367" t="s">
        <v>269</v>
      </c>
      <c r="D46" s="1367" t="s">
        <v>536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536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267</v>
      </c>
      <c r="B48" s="1367" t="s">
        <v>268</v>
      </c>
      <c r="C48" s="1367" t="s">
        <v>269</v>
      </c>
      <c r="D48" s="1367" t="s">
        <v>536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536</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536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63"/>
      <c r="F51" s="2262"/>
      <c r="G51" s="1318"/>
      <c r="H51" s="1318"/>
      <c r="I51" s="1318"/>
      <c r="J51" s="1318"/>
      <c r="K51" s="1318"/>
      <c r="L51" s="1498"/>
      <c r="M51" s="1325"/>
      <c r="N51" s="1325"/>
      <c r="P51" s="1320"/>
      <c r="Q51" s="1321"/>
      <c r="R51" s="1320"/>
      <c r="S51" s="1326"/>
      <c r="T51" s="1329" t="s">
        <v>247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62"/>
      <c r="F52" s="1347"/>
      <c r="G52" s="1347"/>
      <c r="H52" s="1347"/>
      <c r="I52" s="1347"/>
      <c r="J52" s="1347"/>
      <c r="K52" s="1347"/>
      <c r="L52" s="1350"/>
      <c r="M52" s="1325"/>
      <c r="N52" s="1325"/>
      <c r="O52" s="522"/>
      <c r="P52" s="384"/>
      <c r="Q52" s="1348"/>
      <c r="R52" s="384"/>
      <c r="S52" s="1326"/>
      <c r="T52" s="1329" t="s">
        <v>248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6C53-F2DF-308F-912F-0.9AE121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121</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330"/>
      <c r="AC28" s="2268" t="str">
        <f>IF(TITLE_DATE_PR_CHANGE="",IF(TITLE_DATE_PR="","",TITLE_DATE_PR),TITLE_DATE_PR_CHANGE)</f>
        <v>45750.6850462963</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330"/>
      <c r="AC29" s="2255" t="str">
        <f>IF(TITLE_NUMBER_PR_CHANGE="",IF(TITLE_NUMBER_PR="","",TITLE_NUMBER_PR),TITLE_NUMBER_PR_CHANGE)</f>
        <v>482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330"/>
      <c r="AC32" s="2268" t="str">
        <f>IF(TITLE_DATE_PR_CHANGE="",IF(TITLE_DATE_PR="","",TITLE_DATE_PR),TITLE_DATE_PR_CHANGE)</f>
        <v>45750.6850462963</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330"/>
      <c r="AC33" s="2255" t="str">
        <f>IF(TITLE_NUMBER_PR_CHANGE="",IF(TITLE_NUMBER_PR="","",TITLE_NUMBER_PR),TITLE_NUMBER_PR_CHANGE)</f>
        <v>482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487</v>
      </c>
      <c r="W38" s="2266" t="s">
        <v>434</v>
      </c>
      <c r="X38" s="2267"/>
      <c r="Y38" s="2266" t="s">
        <v>435</v>
      </c>
      <c r="Z38" s="2273"/>
      <c r="AA38" s="2267"/>
      <c r="AB38" s="2282"/>
      <c r="AC38" s="1487" t="s">
        <v>487</v>
      </c>
      <c r="AD38" s="2266" t="s">
        <v>434</v>
      </c>
      <c r="AE38" s="2267"/>
      <c r="AF38" s="2266" t="s">
        <v>435</v>
      </c>
      <c r="AG38" s="2273"/>
      <c r="AH38" s="2267"/>
      <c r="AI38" s="2282"/>
      <c r="AJ38" s="2285"/>
      <c r="AK38" s="2131"/>
      <c r="AQ38" s="1159">
        <v>34</v>
      </c>
    </row>
    <row customHeight="1" ht="90.3">
      <c r="A39" s="1374"/>
      <c r="B39" s="1374" t="s">
        <v>133</v>
      </c>
      <c r="C39" s="1374" t="s">
        <v>134</v>
      </c>
      <c r="D39" s="1374" t="s">
        <v>135</v>
      </c>
      <c r="E39" s="1368" t="s">
        <v>436</v>
      </c>
      <c r="F39" s="1368" t="s">
        <v>437</v>
      </c>
      <c r="G39" s="1368" t="s">
        <v>438</v>
      </c>
      <c r="H39" s="1368"/>
      <c r="I39" s="1368" t="s">
        <v>488</v>
      </c>
      <c r="J39" s="1368" t="s">
        <v>441</v>
      </c>
      <c r="K39" s="1368" t="s">
        <v>489</v>
      </c>
      <c r="L39" s="1368" t="s">
        <v>417</v>
      </c>
      <c r="Q39" s="380"/>
      <c r="R39" s="380"/>
      <c r="S39" s="2277"/>
      <c r="T39" s="2213"/>
      <c r="U39" s="306"/>
      <c r="V39" s="1487" t="s">
        <v>534</v>
      </c>
      <c r="W39" s="1226" t="s">
        <v>535</v>
      </c>
      <c r="X39" s="1226" t="s">
        <v>492</v>
      </c>
      <c r="Y39" s="1493" t="s">
        <v>445</v>
      </c>
      <c r="Z39" s="2274" t="s">
        <v>446</v>
      </c>
      <c r="AA39" s="2275"/>
      <c r="AB39" s="2283"/>
      <c r="AC39" s="1487" t="s">
        <v>534</v>
      </c>
      <c r="AD39" s="1226" t="s">
        <v>535</v>
      </c>
      <c r="AE39" s="1226" t="s">
        <v>492</v>
      </c>
      <c r="AF39" s="1493" t="s">
        <v>445</v>
      </c>
      <c r="AG39" s="2274" t="s">
        <v>446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98</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121</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533</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537</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537</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272</v>
      </c>
      <c r="B46" s="1367" t="s">
        <v>273</v>
      </c>
      <c r="C46" s="1367" t="s">
        <v>274</v>
      </c>
      <c r="D46" s="1367" t="s">
        <v>537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537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537</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537</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537</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247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248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0AD08-14C8-F6F1-177D-0.D40802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121</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533</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247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467</v>
      </c>
      <c r="AH24" s="1511" t="s">
        <v>467</v>
      </c>
      <c r="AK24" s="1511" t="s">
        <v>504</v>
      </c>
      <c r="AL24" s="1511" t="s">
        <v>467</v>
      </c>
      <c r="AP24" s="1511" t="s">
        <v>467</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45750.6850462963</v>
      </c>
      <c r="W32" s="2268"/>
      <c r="X32" s="2268"/>
      <c r="Y32" s="2268"/>
      <c r="Z32" s="2268"/>
      <c r="AA32" s="2268"/>
      <c r="AB32" s="2268"/>
      <c r="AC32" s="330"/>
      <c r="AD32" s="2268" t="str">
        <f>IF(TITLE_DATE_PR_CHANGE="",IF(TITLE_DATE_PR="","",TITLE_DATE_PR),TITLE_DATE_PR_CHANGE)</f>
        <v>45750.6850462963</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482</v>
      </c>
      <c r="W33" s="2255"/>
      <c r="X33" s="2255"/>
      <c r="Y33" s="2255"/>
      <c r="Z33" s="2255"/>
      <c r="AA33" s="2255"/>
      <c r="AB33" s="2255"/>
      <c r="AC33" s="330"/>
      <c r="AD33" s="2255" t="str">
        <f>IF(TITLE_NUMBER_PR_CHANGE="",IF(TITLE_NUMBER_PR="","",TITLE_NUMBER_PR),TITLE_NUMBER_PR_CHANGE)</f>
        <v>482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45750.6850462963</v>
      </c>
      <c r="W36" s="2268"/>
      <c r="X36" s="2268"/>
      <c r="Y36" s="2268"/>
      <c r="Z36" s="2268"/>
      <c r="AA36" s="2268"/>
      <c r="AB36" s="2268"/>
      <c r="AC36" s="330"/>
      <c r="AD36" s="2268" t="str">
        <f>IF(TITLE_DATE_PR_CHANGE="",IF(TITLE_DATE_PR="","",TITLE_DATE_PR),TITLE_DATE_PR_CHANGE)</f>
        <v>45750.6850462963</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482</v>
      </c>
      <c r="W37" s="2255"/>
      <c r="X37" s="2255"/>
      <c r="Y37" s="2255"/>
      <c r="Z37" s="2255"/>
      <c r="AA37" s="2255"/>
      <c r="AB37" s="2255"/>
      <c r="AC37" s="330"/>
      <c r="AD37" s="2255" t="str">
        <f>IF(TITLE_NUMBER_PR_CHANGE="",IF(TITLE_NUMBER_PR="","",TITLE_NUMBER_PR),TITLE_NUMBER_PR_CHANGE)</f>
        <v>482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505</v>
      </c>
      <c r="U41" s="305"/>
      <c r="V41" s="2278" t="s">
        <v>428</v>
      </c>
      <c r="W41" s="2279"/>
      <c r="X41" s="2279"/>
      <c r="Y41" s="2279"/>
      <c r="Z41" s="2279"/>
      <c r="AA41" s="2279"/>
      <c r="AB41" s="2280"/>
      <c r="AC41" s="2281" t="s">
        <v>429</v>
      </c>
      <c r="AD41" s="2332" t="s">
        <v>540</v>
      </c>
      <c r="AE41" s="2295"/>
      <c r="AF41" s="2295"/>
      <c r="AG41" s="2333"/>
      <c r="AH41" s="2332" t="s">
        <v>541</v>
      </c>
      <c r="AI41" s="2295"/>
      <c r="AJ41" s="2295"/>
      <c r="AK41" s="2333"/>
      <c r="AL41" s="2332" t="s">
        <v>542</v>
      </c>
      <c r="AM41" s="2295"/>
      <c r="AN41" s="2295"/>
      <c r="AO41" s="2333"/>
      <c r="AP41" s="2332" t="s">
        <v>509</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543</v>
      </c>
      <c r="AU42" s="2197"/>
      <c r="AV42" s="2196" t="s">
        <v>544</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133</v>
      </c>
      <c r="C44" s="1374" t="s">
        <v>134</v>
      </c>
      <c r="D44" s="1374" t="s">
        <v>135</v>
      </c>
      <c r="E44" s="1368" t="s">
        <v>436</v>
      </c>
      <c r="F44" s="1368" t="s">
        <v>437</v>
      </c>
      <c r="G44" s="1368" t="s">
        <v>438</v>
      </c>
      <c r="H44" s="1368" t="s">
        <v>439</v>
      </c>
      <c r="I44" s="1368" t="s">
        <v>440</v>
      </c>
      <c r="J44" s="1368" t="s">
        <v>441</v>
      </c>
      <c r="K44" s="1368" t="s">
        <v>442</v>
      </c>
      <c r="L44" s="1368" t="s">
        <v>417</v>
      </c>
      <c r="Q44" s="295"/>
      <c r="R44" s="380"/>
      <c r="S44" s="2277"/>
      <c r="T44" s="2213"/>
      <c r="U44" s="306"/>
      <c r="V44" s="1483" t="s">
        <v>476</v>
      </c>
      <c r="W44" s="1483" t="s">
        <v>477</v>
      </c>
      <c r="X44" s="1483" t="s">
        <v>476</v>
      </c>
      <c r="Y44" s="1483" t="s">
        <v>477</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98</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121</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533</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277</v>
      </c>
      <c r="B50" s="1347" t="s">
        <v>278</v>
      </c>
      <c r="C50" s="1347" t="s">
        <v>279</v>
      </c>
      <c r="D50" s="1347" t="s">
        <v>545</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277</v>
      </c>
      <c r="B51" s="1347" t="s">
        <v>278</v>
      </c>
      <c r="C51" s="1347" t="s">
        <v>279</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277</v>
      </c>
      <c r="B52" s="1367" t="s">
        <v>278</v>
      </c>
      <c r="C52" s="1367" t="s">
        <v>279</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277</v>
      </c>
      <c r="B56" s="1367" t="s">
        <v>278</v>
      </c>
      <c r="C56" s="1367" t="s">
        <v>279</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277</v>
      </c>
      <c r="B57" s="1367" t="s">
        <v>278</v>
      </c>
      <c r="C57" s="1367" t="s">
        <v>279</v>
      </c>
      <c r="D57" s="1367" t="s">
        <v>545</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277</v>
      </c>
      <c r="B58" s="1347" t="s">
        <v>278</v>
      </c>
      <c r="C58" s="1347" t="s">
        <v>279</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63"/>
      <c r="F61" s="2262"/>
      <c r="G61" s="1318"/>
      <c r="H61" s="1318"/>
      <c r="I61" s="1318"/>
      <c r="J61" s="1318"/>
      <c r="K61" s="1318"/>
      <c r="L61" s="1498"/>
      <c r="M61" s="1325"/>
      <c r="N61" s="1325"/>
      <c r="P61" s="1320"/>
      <c r="Q61" s="1321"/>
      <c r="R61" s="1320"/>
      <c r="S61" s="1326"/>
      <c r="T61" s="1329" t="s">
        <v>247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62"/>
      <c r="F62" s="1347"/>
      <c r="G62" s="1347"/>
      <c r="H62" s="1347"/>
      <c r="I62" s="1347"/>
      <c r="J62" s="1347"/>
      <c r="K62" s="1347"/>
      <c r="L62" s="1350"/>
      <c r="M62" s="1325"/>
      <c r="N62" s="1325"/>
      <c r="O62" s="522"/>
      <c r="P62" s="384"/>
      <c r="Q62" s="1348"/>
      <c r="R62" s="384"/>
      <c r="S62" s="1326"/>
      <c r="T62" s="1329" t="s">
        <v>248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60AC9-5A52-800E-A8CD-0.AAC3E69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Горно-Алтайск(84701000)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CF42E-1C57-7E91-C0AE-0.A5DCEB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121</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546</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2268"/>
      <c r="AC28" s="2268"/>
      <c r="AD28" s="2268"/>
      <c r="AE28" s="2268"/>
      <c r="AF28" s="330"/>
      <c r="AG28" s="2268" t="str">
        <f>IF(TITLE_DATE_PR_CHANGE="",IF(TITLE_DATE_PR="","",TITLE_DATE_PR),TITLE_DATE_PR_CHANGE)</f>
        <v>45750.6850462963</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2255"/>
      <c r="AC29" s="2255"/>
      <c r="AD29" s="2255"/>
      <c r="AE29" s="2255"/>
      <c r="AF29" s="330"/>
      <c r="AG29" s="2255" t="str">
        <f>IF(TITLE_NUMBER_PR_CHANGE="",IF(TITLE_NUMBER_PR="","",TITLE_NUMBER_PR),TITLE_NUMBER_PR_CHANGE)</f>
        <v>482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2268"/>
      <c r="AC32" s="2268"/>
      <c r="AD32" s="2268"/>
      <c r="AE32" s="2268"/>
      <c r="AF32" s="330"/>
      <c r="AG32" s="2268" t="str">
        <f>IF(TITLE_DATE_PR_CHANGE="",IF(TITLE_DATE_PR="","",TITLE_DATE_PR),TITLE_DATE_PR_CHANGE)</f>
        <v>45750.6850462963</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2255"/>
      <c r="AC33" s="2255"/>
      <c r="AD33" s="2255"/>
      <c r="AE33" s="2255"/>
      <c r="AF33" s="330"/>
      <c r="AG33" s="2255" t="str">
        <f>IF(TITLE_NUMBER_PR_CHANGE="",IF(TITLE_NUMBER_PR="","",TITLE_NUMBER_PR),TITLE_NUMBER_PR_CHANGE)</f>
        <v>482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427</v>
      </c>
      <c r="U37" s="305"/>
      <c r="V37" s="2278" t="s">
        <v>428</v>
      </c>
      <c r="W37" s="2295"/>
      <c r="X37" s="2295"/>
      <c r="Y37" s="2295"/>
      <c r="Z37" s="2295"/>
      <c r="AA37" s="2295"/>
      <c r="AB37" s="2295"/>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customHeight="1" ht="19.95">
      <c r="Q38" s="380"/>
      <c r="R38" s="380"/>
      <c r="S38" s="2277"/>
      <c r="T38" s="2213"/>
      <c r="U38" s="1035"/>
      <c r="V38" s="2370" t="s">
        <v>548</v>
      </c>
      <c r="W38" s="2369" t="s">
        <v>549</v>
      </c>
      <c r="X38" s="2369"/>
      <c r="Y38" s="2369"/>
      <c r="Z38" s="2369" t="s">
        <v>550</v>
      </c>
      <c r="AA38" s="2369"/>
      <c r="AB38" s="2369"/>
      <c r="AC38" s="2298" t="s">
        <v>435</v>
      </c>
      <c r="AD38" s="2317"/>
      <c r="AE38" s="2318"/>
      <c r="AF38" s="2282"/>
      <c r="AG38" s="2370" t="s">
        <v>548</v>
      </c>
      <c r="AH38" s="2369" t="s">
        <v>549</v>
      </c>
      <c r="AI38" s="2369"/>
      <c r="AJ38" s="2369"/>
      <c r="AK38" s="2369" t="s">
        <v>550</v>
      </c>
      <c r="AL38" s="2369"/>
      <c r="AM38" s="2369"/>
      <c r="AN38" s="2298" t="s">
        <v>435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551</v>
      </c>
      <c r="X39" s="2369" t="s">
        <v>552</v>
      </c>
      <c r="Y39" s="2369"/>
      <c r="Z39" s="2369" t="s">
        <v>553</v>
      </c>
      <c r="AA39" s="2369" t="s">
        <v>552</v>
      </c>
      <c r="AB39" s="2369"/>
      <c r="AC39" s="2299"/>
      <c r="AD39" s="2319"/>
      <c r="AE39" s="2320"/>
      <c r="AF39" s="2282"/>
      <c r="AG39" s="2370"/>
      <c r="AH39" s="2369" t="s">
        <v>551</v>
      </c>
      <c r="AI39" s="2369" t="s">
        <v>552</v>
      </c>
      <c r="AJ39" s="2369"/>
      <c r="AK39" s="2369" t="s">
        <v>553</v>
      </c>
      <c r="AL39" s="2369" t="s">
        <v>552</v>
      </c>
      <c r="AM39" s="2369"/>
      <c r="AN39" s="2299"/>
      <c r="AO39" s="2319"/>
      <c r="AP39" s="2320"/>
      <c r="AQ39" s="2282"/>
      <c r="AR39" s="2285"/>
      <c r="AS39" s="2131"/>
      <c r="AT39" s="1640"/>
      <c r="AU39" s="1640"/>
      <c r="AV39" s="1640"/>
      <c r="AW39" s="1640"/>
      <c r="AX39" s="1640"/>
      <c r="AY39" s="1635">
        <v>19</v>
      </c>
    </row>
    <row customHeight="1" ht="61.949999999999996">
      <c r="A40" s="1374"/>
      <c r="B40" s="1374" t="s">
        <v>133</v>
      </c>
      <c r="C40" s="1374" t="s">
        <v>134</v>
      </c>
      <c r="D40" s="1374" t="s">
        <v>135</v>
      </c>
      <c r="E40" s="1368" t="s">
        <v>436</v>
      </c>
      <c r="F40" s="1368" t="s">
        <v>437</v>
      </c>
      <c r="G40" s="1368" t="s">
        <v>438</v>
      </c>
      <c r="H40" s="1368"/>
      <c r="I40" s="1368" t="s">
        <v>488</v>
      </c>
      <c r="J40" s="1368" t="s">
        <v>441</v>
      </c>
      <c r="K40" s="1368" t="s">
        <v>489</v>
      </c>
      <c r="L40" s="1368" t="s">
        <v>417</v>
      </c>
      <c r="Q40" s="380"/>
      <c r="R40" s="380"/>
      <c r="S40" s="2277"/>
      <c r="T40" s="2213"/>
      <c r="U40" s="306"/>
      <c r="V40" s="2370"/>
      <c r="W40" s="2369"/>
      <c r="X40" s="1987" t="s">
        <v>554</v>
      </c>
      <c r="Y40" s="1987" t="s">
        <v>555</v>
      </c>
      <c r="Z40" s="2369"/>
      <c r="AA40" s="1987" t="s">
        <v>556</v>
      </c>
      <c r="AB40" s="1987" t="s">
        <v>557</v>
      </c>
      <c r="AC40" s="1493" t="s">
        <v>445</v>
      </c>
      <c r="AD40" s="2274" t="s">
        <v>446</v>
      </c>
      <c r="AE40" s="2275"/>
      <c r="AF40" s="2283"/>
      <c r="AG40" s="2370"/>
      <c r="AH40" s="2369"/>
      <c r="AI40" s="1987" t="s">
        <v>554</v>
      </c>
      <c r="AJ40" s="1987" t="s">
        <v>555</v>
      </c>
      <c r="AK40" s="2369"/>
      <c r="AL40" s="1987" t="s">
        <v>556</v>
      </c>
      <c r="AM40" s="1987" t="s">
        <v>557</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98</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121</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546</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547</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558</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558</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252</v>
      </c>
      <c r="B47" s="1367" t="s">
        <v>253</v>
      </c>
      <c r="C47" s="1367" t="s">
        <v>254</v>
      </c>
      <c r="D47" s="1367" t="s">
        <v>558</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558</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558</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558</v>
      </c>
      <c r="E50" s="2263"/>
      <c r="F50" s="2263"/>
      <c r="G50" s="2263"/>
      <c r="H50" s="2263"/>
      <c r="I50" s="2260"/>
      <c r="J50" s="1367"/>
      <c r="K50" s="1367"/>
      <c r="L50" s="1368"/>
      <c r="P50" s="2261"/>
      <c r="Q50" s="1485"/>
      <c r="R50" s="360"/>
      <c r="S50" s="1282"/>
      <c r="T50" s="369" t="s">
        <v>413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558</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247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248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ACCE-5AC4-7741-274A-0.CD7E1D7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121</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546</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247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248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"Водоканал"</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45750.6850462963</v>
      </c>
      <c r="W28" s="2268"/>
      <c r="X28" s="2268"/>
      <c r="Y28" s="2268"/>
      <c r="Z28" s="2268"/>
      <c r="AA28" s="2268"/>
      <c r="AB28" s="2268"/>
      <c r="AC28" s="2268"/>
      <c r="AD28" s="2268"/>
      <c r="AE28" s="2268"/>
      <c r="AF28" s="330"/>
      <c r="AG28" s="2268" t="str">
        <f>IF(TITLE_DATE_PR_CHANGE="",IF(TITLE_DATE_PR="","",TITLE_DATE_PR),TITLE_DATE_PR_CHANGE)</f>
        <v>45750.6850462963</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482</v>
      </c>
      <c r="W29" s="2255"/>
      <c r="X29" s="2255"/>
      <c r="Y29" s="2255"/>
      <c r="Z29" s="2255"/>
      <c r="AA29" s="2255"/>
      <c r="AB29" s="2255"/>
      <c r="AC29" s="2255"/>
      <c r="AD29" s="2255"/>
      <c r="AE29" s="2255"/>
      <c r="AF29" s="330"/>
      <c r="AG29" s="2255" t="str">
        <f>IF(TITLE_NUMBER_PR_CHANGE="",IF(TITLE_NUMBER_PR="","",TITLE_NUMBER_PR),TITLE_NUMBER_PR_CHANGE)</f>
        <v>482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45750.6850462963</v>
      </c>
      <c r="W32" s="2268"/>
      <c r="X32" s="2268"/>
      <c r="Y32" s="2268"/>
      <c r="Z32" s="2268"/>
      <c r="AA32" s="2268"/>
      <c r="AB32" s="2268"/>
      <c r="AC32" s="2268"/>
      <c r="AD32" s="2268"/>
      <c r="AE32" s="2268"/>
      <c r="AF32" s="330"/>
      <c r="AG32" s="2268" t="str">
        <f>IF(TITLE_DATE_PR_CHANGE="",IF(TITLE_DATE_PR="","",TITLE_DATE_PR),TITLE_DATE_PR_CHANGE)</f>
        <v>45750.6850462963</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482</v>
      </c>
      <c r="W33" s="2255"/>
      <c r="X33" s="2255"/>
      <c r="Y33" s="2255"/>
      <c r="Z33" s="2255"/>
      <c r="AA33" s="2255"/>
      <c r="AB33" s="2255"/>
      <c r="AC33" s="2255"/>
      <c r="AD33" s="2255"/>
      <c r="AE33" s="2255"/>
      <c r="AF33" s="330"/>
      <c r="AG33" s="2255" t="str">
        <f>IF(TITLE_NUMBER_PR_CHANGE="",IF(TITLE_NUMBER_PR="","",TITLE_NUMBER_PR),TITLE_NUMBER_PR_CHANGE)</f>
        <v>482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427</v>
      </c>
      <c r="U37" s="305"/>
      <c r="V37" s="2278" t="s">
        <v>428</v>
      </c>
      <c r="W37" s="2279"/>
      <c r="X37" s="2279"/>
      <c r="Y37" s="2279"/>
      <c r="Z37" s="2279"/>
      <c r="AA37" s="2279"/>
      <c r="AB37" s="2279"/>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548</v>
      </c>
      <c r="W38" s="2369" t="s">
        <v>549</v>
      </c>
      <c r="X38" s="2369"/>
      <c r="Y38" s="2369"/>
      <c r="Z38" s="2369" t="s">
        <v>550</v>
      </c>
      <c r="AA38" s="2369"/>
      <c r="AB38" s="2369"/>
      <c r="AC38" s="2298" t="s">
        <v>435</v>
      </c>
      <c r="AD38" s="2317"/>
      <c r="AE38" s="2318"/>
      <c r="AF38" s="2282"/>
      <c r="AG38" s="2370" t="s">
        <v>548</v>
      </c>
      <c r="AH38" s="2369" t="s">
        <v>549</v>
      </c>
      <c r="AI38" s="2369"/>
      <c r="AJ38" s="2369"/>
      <c r="AK38" s="2369" t="s">
        <v>550</v>
      </c>
      <c r="AL38" s="2369"/>
      <c r="AM38" s="2369"/>
      <c r="AN38" s="2298" t="s">
        <v>435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551</v>
      </c>
      <c r="X39" s="2369" t="s">
        <v>552</v>
      </c>
      <c r="Y39" s="2369"/>
      <c r="Z39" s="2369" t="s">
        <v>553</v>
      </c>
      <c r="AA39" s="2369" t="s">
        <v>552</v>
      </c>
      <c r="AB39" s="2369"/>
      <c r="AC39" s="2299"/>
      <c r="AD39" s="2319"/>
      <c r="AE39" s="2320"/>
      <c r="AF39" s="2282"/>
      <c r="AG39" s="2370"/>
      <c r="AH39" s="2369" t="s">
        <v>551</v>
      </c>
      <c r="AI39" s="2369" t="s">
        <v>552</v>
      </c>
      <c r="AJ39" s="2369"/>
      <c r="AK39" s="2369" t="s">
        <v>553</v>
      </c>
      <c r="AL39" s="2369" t="s">
        <v>552</v>
      </c>
      <c r="AM39" s="2369"/>
      <c r="AN39" s="2299"/>
      <c r="AO39" s="2319"/>
      <c r="AP39" s="2320"/>
      <c r="AQ39" s="2282"/>
      <c r="AR39" s="2285"/>
      <c r="AS39" s="2131"/>
      <c r="AY39" s="1159">
        <v>19</v>
      </c>
    </row>
    <row customHeight="1" ht="61.949999999999996">
      <c r="A40" s="1374"/>
      <c r="B40" s="1374" t="s">
        <v>133</v>
      </c>
      <c r="C40" s="1374" t="s">
        <v>134</v>
      </c>
      <c r="D40" s="1374" t="s">
        <v>135</v>
      </c>
      <c r="E40" s="1368" t="s">
        <v>436</v>
      </c>
      <c r="F40" s="1368" t="s">
        <v>437</v>
      </c>
      <c r="G40" s="1368" t="s">
        <v>438</v>
      </c>
      <c r="H40" s="1368"/>
      <c r="I40" s="1368" t="s">
        <v>488</v>
      </c>
      <c r="J40" s="1368" t="s">
        <v>441</v>
      </c>
      <c r="K40" s="1368" t="s">
        <v>489</v>
      </c>
      <c r="L40" s="1368" t="s">
        <v>417</v>
      </c>
      <c r="Q40" s="380"/>
      <c r="R40" s="380"/>
      <c r="S40" s="2277"/>
      <c r="T40" s="2213"/>
      <c r="U40" s="306"/>
      <c r="V40" s="2370"/>
      <c r="W40" s="2369"/>
      <c r="X40" s="1987" t="s">
        <v>554</v>
      </c>
      <c r="Y40" s="1987" t="s">
        <v>555</v>
      </c>
      <c r="Z40" s="2369"/>
      <c r="AA40" s="1987" t="s">
        <v>556</v>
      </c>
      <c r="AB40" s="1987" t="s">
        <v>557</v>
      </c>
      <c r="AC40" s="1493" t="s">
        <v>445</v>
      </c>
      <c r="AD40" s="2274" t="s">
        <v>446</v>
      </c>
      <c r="AE40" s="2275"/>
      <c r="AF40" s="2283"/>
      <c r="AG40" s="2370"/>
      <c r="AH40" s="2369"/>
      <c r="AI40" s="1987" t="s">
        <v>554</v>
      </c>
      <c r="AJ40" s="1987" t="s">
        <v>555</v>
      </c>
      <c r="AK40" s="2369"/>
      <c r="AL40" s="1987" t="s">
        <v>556</v>
      </c>
      <c r="AM40" s="1987" t="s">
        <v>557</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98</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121</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546</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547</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559</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559</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257</v>
      </c>
      <c r="B47" s="1367" t="s">
        <v>258</v>
      </c>
      <c r="C47" s="1367" t="s">
        <v>259</v>
      </c>
      <c r="D47" s="1367" t="s">
        <v>559</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559</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559</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559</v>
      </c>
      <c r="E50" s="2263"/>
      <c r="F50" s="2263"/>
      <c r="G50" s="2263"/>
      <c r="H50" s="2263"/>
      <c r="I50" s="2260"/>
      <c r="J50" s="1367"/>
      <c r="K50" s="1367"/>
      <c r="L50" s="1368"/>
      <c r="P50" s="2261"/>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559</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247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248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56AFF-971C-9A5C-9EF9-0.DC94D1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121</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547</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247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248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467</v>
      </c>
      <c r="AH24" s="1511" t="s">
        <v>467</v>
      </c>
      <c r="AK24" s="1511" t="s">
        <v>504</v>
      </c>
      <c r="AL24" s="1511" t="s">
        <v>467</v>
      </c>
      <c r="AP24" s="1511" t="s">
        <v>467</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"Водоканал"</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45750.6850462963</v>
      </c>
      <c r="W32" s="2268"/>
      <c r="X32" s="2268"/>
      <c r="Y32" s="2268"/>
      <c r="Z32" s="2268"/>
      <c r="AA32" s="2268"/>
      <c r="AB32" s="2268"/>
      <c r="AC32" s="330"/>
      <c r="AD32" s="2268" t="str">
        <f>IF(TITLE_DATE_PR_CHANGE="",IF(TITLE_DATE_PR="","",TITLE_DATE_PR),TITLE_DATE_PR_CHANGE)</f>
        <v>45750.6850462963</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482</v>
      </c>
      <c r="W33" s="2255"/>
      <c r="X33" s="2255"/>
      <c r="Y33" s="2255"/>
      <c r="Z33" s="2255"/>
      <c r="AA33" s="2255"/>
      <c r="AB33" s="2255"/>
      <c r="AC33" s="330"/>
      <c r="AD33" s="2255" t="str">
        <f>IF(TITLE_NUMBER_PR_CHANGE="",IF(TITLE_NUMBER_PR="","",TITLE_NUMBER_PR),TITLE_NUMBER_PR_CHANGE)</f>
        <v>482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45750.6850462963</v>
      </c>
      <c r="W36" s="2268"/>
      <c r="X36" s="2268"/>
      <c r="Y36" s="2268"/>
      <c r="Z36" s="2268"/>
      <c r="AA36" s="2268"/>
      <c r="AB36" s="2268"/>
      <c r="AC36" s="330"/>
      <c r="AD36" s="2268" t="str">
        <f>IF(TITLE_DATE_PR_CHANGE="",IF(TITLE_DATE_PR="","",TITLE_DATE_PR),TITLE_DATE_PR_CHANGE)</f>
        <v>45750.6850462963</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482</v>
      </c>
      <c r="W37" s="2255"/>
      <c r="X37" s="2255"/>
      <c r="Y37" s="2255"/>
      <c r="Z37" s="2255"/>
      <c r="AA37" s="2255"/>
      <c r="AB37" s="2255"/>
      <c r="AC37" s="330"/>
      <c r="AD37" s="2255" t="str">
        <f>IF(TITLE_NUMBER_PR_CHANGE="",IF(TITLE_NUMBER_PR="","",TITLE_NUMBER_PR),TITLE_NUMBER_PR_CHANGE)</f>
        <v>482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505</v>
      </c>
      <c r="U41" s="305"/>
      <c r="V41" s="2278" t="s">
        <v>428</v>
      </c>
      <c r="W41" s="2279"/>
      <c r="X41" s="2279"/>
      <c r="Y41" s="2279"/>
      <c r="Z41" s="2279"/>
      <c r="AA41" s="2279"/>
      <c r="AB41" s="2280"/>
      <c r="AC41" s="2281" t="s">
        <v>429</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133</v>
      </c>
      <c r="C44" s="1374" t="s">
        <v>134</v>
      </c>
      <c r="D44" s="1374" t="s">
        <v>135</v>
      </c>
      <c r="E44" s="1368" t="s">
        <v>436</v>
      </c>
      <c r="F44" s="1368" t="s">
        <v>437</v>
      </c>
      <c r="G44" s="1368" t="s">
        <v>438</v>
      </c>
      <c r="H44" s="1368" t="s">
        <v>439</v>
      </c>
      <c r="I44" s="1368" t="s">
        <v>440</v>
      </c>
      <c r="J44" s="1368" t="s">
        <v>441</v>
      </c>
      <c r="K44" s="1368" t="s">
        <v>442</v>
      </c>
      <c r="L44" s="1368" t="s">
        <v>417</v>
      </c>
      <c r="Q44" s="295"/>
      <c r="R44" s="380"/>
      <c r="S44" s="2277"/>
      <c r="T44" s="2213"/>
      <c r="U44" s="306"/>
      <c r="V44" s="1483" t="s">
        <v>476</v>
      </c>
      <c r="W44" s="1483" t="s">
        <v>477</v>
      </c>
      <c r="X44" s="1483" t="s">
        <v>476</v>
      </c>
      <c r="Y44" s="1483" t="s">
        <v>477</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445</v>
      </c>
      <c r="AY44" s="2274" t="s">
        <v>446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98</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121</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547</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560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262</v>
      </c>
      <c r="B50" s="1347" t="s">
        <v>263</v>
      </c>
      <c r="C50" s="1347" t="s">
        <v>264</v>
      </c>
      <c r="D50" s="1347" t="s">
        <v>560</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560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560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560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560</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560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560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247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248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66E6-B117-DFE5-513D-0.FE94088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561</v>
      </c>
      <c r="D2" s="1642"/>
      <c r="E2" s="550">
        <f>B2</f>
        <v>0</v>
      </c>
      <c r="F2" s="551"/>
      <c r="G2" s="1650" t="s">
        <v>562</v>
      </c>
      <c r="H2" s="1650" t="s">
        <v>562</v>
      </c>
      <c r="I2" s="1650" t="s">
        <v>562</v>
      </c>
      <c r="J2" s="293" t="s">
        <v>563</v>
      </c>
      <c r="K2" s="547"/>
      <c r="AF2" s="1635">
        <v>0</v>
      </c>
    </row>
    <row s="1646" customFormat="1" customHeight="1" ht="0.75" hidden="1">
      <c r="B3" s="2103"/>
      <c r="C3" s="1171"/>
      <c r="D3" s="552"/>
      <c r="E3" s="553"/>
      <c r="F3" s="554" t="s">
        <v>564</v>
      </c>
      <c r="G3" s="555"/>
      <c r="H3" s="555">
        <f>H4*H5+H7</f>
        <v>0</v>
      </c>
      <c r="I3" s="555">
        <f>I4*I5+I6</f>
        <v>0</v>
      </c>
      <c r="J3" s="556"/>
      <c r="AF3" s="1640">
        <v>0</v>
      </c>
    </row>
    <row customHeight="1" ht="23.25" hidden="1">
      <c r="B4" s="2103"/>
      <c r="C4" s="1171"/>
      <c r="D4" s="1642"/>
      <c r="E4" s="550" t="str">
        <f>B2&amp;".1"</f>
        <v>.1</v>
      </c>
      <c r="F4" s="557" t="s">
        <v>565</v>
      </c>
      <c r="G4" s="558"/>
      <c r="H4" s="545"/>
      <c r="I4" s="545"/>
      <c r="J4" s="293" t="s">
        <v>566</v>
      </c>
      <c r="K4" s="547"/>
      <c r="AF4" s="1635">
        <v>0</v>
      </c>
    </row>
    <row customHeight="1" ht="18.75" hidden="1">
      <c r="B5" s="2103"/>
      <c r="C5" s="1171"/>
      <c r="D5" s="1642"/>
      <c r="E5" s="550" t="str">
        <f>B2&amp;".2"</f>
        <v>.2</v>
      </c>
      <c r="F5" s="557" t="s">
        <v>567</v>
      </c>
      <c r="G5" s="1650" t="s">
        <v>568</v>
      </c>
      <c r="H5" s="545"/>
      <c r="I5" s="545"/>
      <c r="J5" s="293"/>
      <c r="K5" s="547"/>
      <c r="AF5" s="1635">
        <v>0</v>
      </c>
    </row>
    <row customHeight="1" ht="18.75" hidden="1">
      <c r="B6" s="2103"/>
      <c r="C6" s="1171"/>
      <c r="D6" s="1642"/>
      <c r="E6" s="550" t="str">
        <f>B2&amp;".3"</f>
        <v>.3</v>
      </c>
      <c r="F6" s="557" t="s">
        <v>569</v>
      </c>
      <c r="G6" s="1650" t="s">
        <v>568</v>
      </c>
      <c r="H6" s="545"/>
      <c r="I6" s="545"/>
      <c r="J6" s="293"/>
      <c r="K6" s="547"/>
      <c r="AF6" s="1635">
        <v>0</v>
      </c>
    </row>
    <row customHeight="1" ht="18.75" hidden="1">
      <c r="B7" s="2103"/>
      <c r="C7" s="1171"/>
      <c r="D7" s="1642"/>
      <c r="E7" s="550" t="str">
        <f>B2&amp;".4"</f>
        <v>.4</v>
      </c>
      <c r="F7" s="557" t="s">
        <v>570</v>
      </c>
      <c r="G7" s="1650" t="s">
        <v>562</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568</v>
      </c>
      <c r="H9" s="545"/>
      <c r="I9" s="545"/>
      <c r="J9" s="546" t="s">
        <v>571</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572</v>
      </c>
      <c r="H11" s="545"/>
      <c r="I11" s="545"/>
      <c r="J11" s="293" t="s">
        <v>573</v>
      </c>
      <c r="K11" s="547"/>
      <c r="AF11" s="1635">
        <v>0</v>
      </c>
    </row>
    <row customHeight="1" ht="11.25" hidden="1">
      <c r="AF12" s="1635">
        <v>0</v>
      </c>
    </row>
    <row customHeight="1" ht="22.5" hidden="1">
      <c r="D13" s="1642"/>
      <c r="E13" s="550"/>
      <c r="F13" s="544"/>
      <c r="G13" s="973" t="s">
        <v>574</v>
      </c>
      <c r="H13" s="549"/>
      <c r="I13" s="549"/>
      <c r="J13" s="749" t="s">
        <v>575</v>
      </c>
      <c r="K13" s="547"/>
      <c r="AF13" s="1635">
        <v>0</v>
      </c>
    </row>
    <row customHeight="1" ht="11.25" hidden="1">
      <c r="AF14" s="1635">
        <v>0</v>
      </c>
    </row>
    <row customHeight="1" ht="22.5" hidden="1">
      <c r="D15" s="1642"/>
      <c r="E15" s="550"/>
      <c r="F15" s="544"/>
      <c r="G15" s="1650" t="s">
        <v>576</v>
      </c>
      <c r="H15" s="549"/>
      <c r="I15" s="549"/>
      <c r="J15" s="293" t="s">
        <v>577</v>
      </c>
      <c r="K15" s="547"/>
      <c r="AF15" s="1635">
        <v>0</v>
      </c>
    </row>
    <row customHeight="1" ht="11.25" hidden="1">
      <c r="AF16" s="1635">
        <v>0</v>
      </c>
    </row>
    <row customHeight="1" ht="22.5" hidden="1">
      <c r="D17" s="1642"/>
      <c r="E17" s="550"/>
      <c r="F17" s="544"/>
      <c r="G17" s="1650" t="s">
        <v>578</v>
      </c>
      <c r="H17" s="549"/>
      <c r="I17" s="549"/>
      <c r="J17" s="293" t="s">
        <v>579</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АО "Водоканал"</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115</v>
      </c>
      <c r="AF24" s="1640">
        <v>1</v>
      </c>
    </row>
    <row customHeight="1" ht="11.549999999999999">
      <c r="E25" s="715"/>
      <c r="F25" s="2371" t="s">
        <v>104</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580</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581</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301</v>
      </c>
      <c r="F28" s="2374"/>
      <c r="G28" s="2374"/>
      <c r="H28" s="1649"/>
      <c r="I28" s="1649"/>
      <c r="J28" s="2131"/>
      <c r="AF28" s="1635">
        <v>11</v>
      </c>
    </row>
    <row customHeight="1" ht="24">
      <c r="E29" s="1650" t="s">
        <v>87</v>
      </c>
      <c r="F29" s="1657" t="s">
        <v>303</v>
      </c>
      <c r="G29" s="1657" t="s">
        <v>582</v>
      </c>
      <c r="H29" s="1657" t="s">
        <v>304</v>
      </c>
      <c r="I29" s="1657" t="s">
        <v>304</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568</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568</v>
      </c>
      <c r="H31" s="562">
        <f>SUMIF($K33:$K71,$K31,H33:H71)</f>
        <v>0</v>
      </c>
      <c r="I31" s="562">
        <f>SUMIF($K33:$K71,$K31,I33:I71)</f>
        <v>0</v>
      </c>
      <c r="J31" s="293" t="str">
        <f>FHD_NOTE_P_2</f>
        <v>Указывается суммарная себестоимость производимых товаров.</v>
      </c>
      <c r="K31" s="1640" t="s">
        <v>583</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568</v>
      </c>
      <c r="H32" s="561"/>
      <c r="I32" s="561"/>
      <c r="J32" s="293" t="str">
        <f>FHD_NOTE_P_3</f>
        <v/>
      </c>
      <c r="K32" s="1640" t="str">
        <f>IF((LEN(E32)-LEN(SUBSTITUTE(E32,".","")))/LEN(".")=1,"p","")</f>
        <v>p</v>
      </c>
      <c r="AF32" s="1635">
        <v>11</v>
      </c>
    </row>
    <row customHeight="1" ht="11.25" hidden="1">
      <c r="A33" s="2375" t="s">
        <v>584</v>
      </c>
      <c r="D33" s="1642"/>
      <c r="E33" s="550" t="str">
        <f>FHD_NUM_P_4</f>
        <v/>
      </c>
      <c r="F33" s="1528" t="str">
        <f>FHD_P_4</f>
        <v/>
      </c>
      <c r="G33" s="1882" t="s">
        <v>568</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585</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586</v>
      </c>
      <c r="D41" s="1642"/>
      <c r="E41" s="550" t="str">
        <f>FHD_NUM_P_5</f>
        <v/>
      </c>
      <c r="F41" s="1528" t="str">
        <f>FHD_P_5</f>
        <v/>
      </c>
      <c r="G41" s="1882" t="s">
        <v>568</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568</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568</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568</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587</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588</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589</v>
      </c>
      <c r="C47" s="1640"/>
      <c r="D47" s="579"/>
      <c r="E47" s="550" t="str">
        <f>FHD_NUM_P_11</f>
        <v/>
      </c>
      <c r="F47" s="1528" t="str">
        <f>FHD_P_11</f>
        <v/>
      </c>
      <c r="G47" s="1882" t="s">
        <v>568</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590</v>
      </c>
      <c r="C48" s="1640"/>
      <c r="D48" s="1642"/>
      <c r="E48" s="550" t="str">
        <f>FHD_NUM_P_12</f>
        <v>2.3</v>
      </c>
      <c r="F48" s="1528" t="str">
        <f>FHD_P_12</f>
        <v>Расходы на химические реагенты, используемые в технологическом процессе</v>
      </c>
      <c r="G48" s="1882" t="s">
        <v>568</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568</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568</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568</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568</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568</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568</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568</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568</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568</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568</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568</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568</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568</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568</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568</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568</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568</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307</v>
      </c>
      <c r="H66" s="1653" t="s">
        <v>591</v>
      </c>
      <c r="I66" s="1653" t="s">
        <v>591</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592</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568</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307</v>
      </c>
      <c r="H68" s="1653" t="s">
        <v>591</v>
      </c>
      <c r="I68" s="1653" t="s">
        <v>591</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568</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593</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594</v>
      </c>
      <c r="C72" s="1640"/>
      <c r="D72" s="1642"/>
      <c r="E72" s="550" t="str">
        <f>FHD_NUM_P_34</f>
        <v/>
      </c>
      <c r="F72" s="1884" t="str">
        <f>FHD_P_34</f>
        <v/>
      </c>
      <c r="G72" s="1882" t="s">
        <v>568</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568</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568</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568</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568</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568</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568</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568</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595</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568</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307</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596</v>
      </c>
      <c r="C82" s="739"/>
      <c r="D82" s="737"/>
      <c r="E82" s="550" t="str">
        <f>FHD_NUM_P_44</f>
        <v>7</v>
      </c>
      <c r="F82" s="1884" t="str">
        <f>FHD_P_44</f>
        <v>Объём поднятой воды</v>
      </c>
      <c r="G82" s="1885" t="s">
        <v>597</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597</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597</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597</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597</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597</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597</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597</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574</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598</v>
      </c>
      <c r="C91" s="739"/>
      <c r="D91" s="737"/>
      <c r="E91" s="550" t="str">
        <f>FHD_NUM_P_53</f>
        <v/>
      </c>
      <c r="F91" s="1884" t="str">
        <f>FHD_P_53</f>
        <v/>
      </c>
      <c r="G91" s="1885" t="s">
        <v>597</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597</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599</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574</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600</v>
      </c>
      <c r="D96" s="1642"/>
      <c r="E96" s="550" t="str">
        <f>FHD_NUM_P_58</f>
        <v/>
      </c>
      <c r="F96" s="1884" t="str">
        <f>FHD_P_58</f>
        <v/>
      </c>
      <c r="G96" s="1885" t="s">
        <v>597</v>
      </c>
      <c r="H96" s="981"/>
      <c r="I96" s="581"/>
      <c r="J96" s="293" t="str">
        <f>FHD_NOTE_P_58</f>
        <v/>
      </c>
      <c r="K96" s="547"/>
      <c r="AF96" s="1635">
        <v>0</v>
      </c>
    </row>
    <row customHeight="1" ht="18.75" hidden="1">
      <c r="A97" s="2375"/>
      <c r="D97" s="1642"/>
      <c r="E97" s="550" t="str">
        <f>FHD_NUM_P_59</f>
        <v/>
      </c>
      <c r="F97" s="1884" t="str">
        <f>FHD_P_59</f>
        <v/>
      </c>
      <c r="G97" s="1885" t="s">
        <v>597</v>
      </c>
      <c r="H97" s="981"/>
      <c r="I97" s="581"/>
      <c r="J97" s="293" t="str">
        <f>FHD_NOTE_P_59</f>
        <v/>
      </c>
      <c r="K97" s="547"/>
      <c r="AF97" s="1635">
        <v>0</v>
      </c>
    </row>
    <row customHeight="1" ht="18.75" hidden="1">
      <c r="A98" s="2375"/>
      <c r="D98" s="1642"/>
      <c r="E98" s="550" t="str">
        <f>FHD_NUM_P_60</f>
        <v/>
      </c>
      <c r="F98" s="1884" t="str">
        <f>FHD_P_60</f>
        <v/>
      </c>
      <c r="G98" s="1885" t="s">
        <v>597</v>
      </c>
      <c r="H98" s="981"/>
      <c r="I98" s="581"/>
      <c r="J98" s="293" t="str">
        <f>FHD_NOTE_P_60</f>
        <v/>
      </c>
      <c r="K98" s="547"/>
      <c r="AF98" s="1635">
        <v>0</v>
      </c>
    </row>
    <row s="1370" customFormat="1" customHeight="1" ht="18.75" hidden="1">
      <c r="A99" s="2375" t="s">
        <v>601</v>
      </c>
      <c r="C99" s="1640"/>
      <c r="D99" s="1642"/>
      <c r="E99" s="550" t="str">
        <f>FHD_NUM_P_61</f>
        <v/>
      </c>
      <c r="F99" s="1884" t="str">
        <f>FHD_P_61</f>
        <v/>
      </c>
      <c r="G99" s="1882" t="s">
        <v>572</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602</v>
      </c>
      <c r="G101" s="576"/>
      <c r="H101" s="577"/>
      <c r="I101" s="577"/>
      <c r="J101" s="1008" t="s">
        <v>603</v>
      </c>
      <c r="K101" s="547"/>
      <c r="AF101" s="1635">
        <v>0</v>
      </c>
    </row>
    <row s="1370" customFormat="1" customHeight="1" ht="18.75" hidden="1">
      <c r="A102" s="2375"/>
      <c r="C102" s="1640"/>
      <c r="D102" s="1642"/>
      <c r="E102" s="550" t="str">
        <f>FHD_NUM_P_62</f>
        <v/>
      </c>
      <c r="F102" s="1884" t="str">
        <f>FHD_P_62</f>
        <v/>
      </c>
      <c r="G102" s="1881" t="s">
        <v>572</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599</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604</v>
      </c>
      <c r="D104" s="1642"/>
      <c r="E104" s="550" t="str">
        <f>FHD_NUM_P_64</f>
        <v/>
      </c>
      <c r="F104" s="1884" t="str">
        <f>FHD_P_64</f>
        <v/>
      </c>
      <c r="G104" s="1881" t="s">
        <v>599</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599</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599</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599</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599</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599</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605</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605</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606</v>
      </c>
      <c r="H112" s="581"/>
      <c r="I112" s="581"/>
      <c r="J112" s="293" t="str">
        <f>FHD_NOTE_P_72</f>
        <v/>
      </c>
      <c r="K112" s="547"/>
      <c r="AF112" s="1635">
        <v>19</v>
      </c>
    </row>
    <row customHeight="1" ht="18.75" hidden="1">
      <c r="A113" s="993" t="s">
        <v>607</v>
      </c>
      <c r="D113" s="1642"/>
      <c r="E113" s="550" t="str">
        <f>FHD_NUM_P_73</f>
        <v/>
      </c>
      <c r="F113" s="1884" t="str">
        <f>FHD_P_73</f>
        <v/>
      </c>
      <c r="G113" s="974" t="s">
        <v>606</v>
      </c>
      <c r="H113" s="972"/>
      <c r="I113" s="972"/>
      <c r="J113" s="293" t="str">
        <f>FHD_NOTE_P_73</f>
        <v/>
      </c>
      <c r="K113" s="547"/>
      <c r="AF113" s="1635">
        <v>0</v>
      </c>
    </row>
    <row customHeight="1" ht="33.75">
      <c r="A114" s="993" t="s">
        <v>608</v>
      </c>
      <c r="D114" s="1642"/>
      <c r="E114" s="550" t="str">
        <f>FHD_NUM_P_74</f>
        <v>13</v>
      </c>
      <c r="F114" s="1884" t="str">
        <f>FHD_P_74</f>
        <v>Удельный расход электрической энергии на подачу воды в сеть</v>
      </c>
      <c r="G114" s="1880" t="s">
        <v>609</v>
      </c>
      <c r="H114" s="581"/>
      <c r="I114" s="581"/>
      <c r="J114" s="293" t="str">
        <f>FHD_NOTE_P_74</f>
        <v/>
      </c>
      <c r="K114" s="547"/>
      <c r="AF114" s="1635">
        <v>0</v>
      </c>
    </row>
    <row s="1639" customFormat="1" customHeight="1" ht="18.75">
      <c r="A115" s="2377" t="s">
        <v>610</v>
      </c>
      <c r="B115" s="914"/>
      <c r="C115" s="739"/>
      <c r="D115" s="737"/>
      <c r="E115" s="550" t="str">
        <f>FHD_NUM_P_75</f>
        <v>14</v>
      </c>
      <c r="F115" s="1884" t="str">
        <f>FHD_P_75</f>
        <v>Расход воды на собственные нужды, в том числе:</v>
      </c>
      <c r="G115" s="1880" t="s">
        <v>574</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574</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574</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611</v>
      </c>
      <c r="G119" s="751"/>
      <c r="H119" s="752"/>
      <c r="I119" s="752"/>
      <c r="J119" s="1007" t="s">
        <v>612</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613</v>
      </c>
      <c r="D120" s="1642"/>
      <c r="E120" s="550" t="str">
        <f>FHD_NUM_P_78</f>
        <v/>
      </c>
      <c r="F120" s="1884" t="str">
        <f>FHD_P_78</f>
        <v/>
      </c>
      <c r="G120" s="1881" t="s">
        <v>576</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602</v>
      </c>
      <c r="G122" s="576"/>
      <c r="H122" s="577"/>
      <c r="I122" s="577"/>
      <c r="J122" s="1008" t="s">
        <v>614</v>
      </c>
      <c r="K122" s="547"/>
      <c r="AF122" s="1635">
        <v>0</v>
      </c>
    </row>
    <row customHeight="1" ht="22.5" hidden="1">
      <c r="A123" s="2375"/>
      <c r="D123" s="1642"/>
      <c r="E123" s="550" t="str">
        <f>FHD_NUM_P_79</f>
        <v/>
      </c>
      <c r="F123" s="1884" t="str">
        <f>FHD_P_79</f>
        <v/>
      </c>
      <c r="G123" s="1882" t="s">
        <v>578</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602</v>
      </c>
      <c r="G125" s="576"/>
      <c r="H125" s="577"/>
      <c r="I125" s="577"/>
      <c r="J125" s="1008" t="s">
        <v>615</v>
      </c>
      <c r="K125" s="547"/>
      <c r="AF125" s="1635">
        <v>0</v>
      </c>
    </row>
    <row customHeight="1" ht="22.5" hidden="1">
      <c r="A126" s="2375"/>
      <c r="D126" s="1642"/>
      <c r="E126" s="550" t="str">
        <f>FHD_NUM_P_80</f>
        <v/>
      </c>
      <c r="F126" s="1884" t="str">
        <f>FHD_P_80</f>
        <v/>
      </c>
      <c r="G126" s="1882" t="s">
        <v>616</v>
      </c>
      <c r="H126" s="561"/>
      <c r="I126" s="561"/>
      <c r="J126" s="293" t="str">
        <f>FHD_NOTE_P_80</f>
        <v/>
      </c>
      <c r="K126" s="547"/>
      <c r="AF126" s="1635">
        <v>0</v>
      </c>
    </row>
    <row customHeight="1" ht="18.75" hidden="1">
      <c r="A127" s="2375"/>
      <c r="D127" s="1642"/>
      <c r="E127" s="550" t="str">
        <f>FHD_NUM_P_81</f>
        <v/>
      </c>
      <c r="F127" s="1884" t="str">
        <f>FHD_P_81</f>
        <v/>
      </c>
      <c r="G127" s="1882" t="s">
        <v>617</v>
      </c>
      <c r="H127" s="561"/>
      <c r="I127" s="561"/>
      <c r="J127" s="293" t="str">
        <f>FHD_NOTE_P_81</f>
        <v/>
      </c>
      <c r="K127" s="547"/>
      <c r="AF127" s="1635">
        <v>0</v>
      </c>
    </row>
    <row customHeight="1" ht="18.75" hidden="1">
      <c r="A128" s="2375"/>
      <c r="C128" s="1640" t="s">
        <v>604</v>
      </c>
      <c r="D128" s="1642"/>
      <c r="E128" s="550" t="str">
        <f>FHD_NUM_P_82</f>
        <v/>
      </c>
      <c r="F128" s="1884" t="str">
        <f>FHD_P_82</f>
        <v/>
      </c>
      <c r="G128" s="1882" t="s">
        <v>307</v>
      </c>
      <c r="H128" s="405"/>
      <c r="I128" s="405"/>
      <c r="J128" s="293" t="str">
        <f>FHD_NOTE_P_82</f>
        <v/>
      </c>
      <c r="K128" s="547"/>
      <c r="AF128" s="1635">
        <v>0</v>
      </c>
    </row>
    <row customHeight="1" ht="18.75" hidden="1">
      <c r="A129" s="2375"/>
      <c r="C129" s="1640" t="s">
        <v>604</v>
      </c>
      <c r="D129" s="1642"/>
      <c r="E129" s="550" t="str">
        <f>FHD_NUM_P_83</f>
        <v/>
      </c>
      <c r="F129" s="1528" t="str">
        <f>FHD_P_83</f>
        <v/>
      </c>
      <c r="G129" s="1882" t="s">
        <v>307</v>
      </c>
      <c r="H129" s="405"/>
      <c r="I129" s="405"/>
      <c r="J129" s="293" t="str">
        <f>FHD_NOTE_P_83</f>
        <v/>
      </c>
      <c r="K129" s="547"/>
      <c r="AF129" s="1635">
        <v>0</v>
      </c>
    </row>
    <row customHeight="1" ht="18.75" hidden="1">
      <c r="A130" s="2375"/>
      <c r="C130" s="1640" t="s">
        <v>604</v>
      </c>
      <c r="D130" s="1642"/>
      <c r="E130" s="550" t="str">
        <f>FHD_NUM_P_84</f>
        <v/>
      </c>
      <c r="F130" s="1528" t="str">
        <f>FHD_P_84</f>
        <v/>
      </c>
      <c r="G130" s="1882" t="s">
        <v>307</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9CC06-E126-9705-93CD-0.8189B4F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"Водоканал"</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301</v>
      </c>
      <c r="F9" s="2106"/>
      <c r="G9" s="2106"/>
      <c r="H9" s="2106"/>
      <c r="I9" s="2106"/>
      <c r="J9" s="2106"/>
      <c r="K9" s="2106"/>
      <c r="L9" s="2106"/>
      <c r="M9" s="2106"/>
      <c r="N9" s="2106"/>
      <c r="O9" s="2106"/>
      <c r="P9" s="2106"/>
      <c r="Q9" s="2106"/>
      <c r="R9" s="2107"/>
      <c r="S9" s="2131" t="s">
        <v>302</v>
      </c>
      <c r="T9" s="338"/>
      <c r="CF9" s="509">
        <v>19</v>
      </c>
    </row>
    <row customHeight="1" ht="48.29999999999999">
      <c r="D10" s="555" t="s">
        <v>87</v>
      </c>
      <c r="E10" s="2131" t="s">
        <v>87</v>
      </c>
      <c r="F10" s="2131"/>
      <c r="G10" s="525" t="s">
        <v>303</v>
      </c>
      <c r="H10" s="2131" t="s">
        <v>87</v>
      </c>
      <c r="I10" s="2131"/>
      <c r="J10" s="525" t="s">
        <v>618</v>
      </c>
      <c r="K10" s="525" t="s">
        <v>619</v>
      </c>
      <c r="L10" s="2131" t="s">
        <v>87</v>
      </c>
      <c r="M10" s="2131"/>
      <c r="N10" s="525" t="s">
        <v>620</v>
      </c>
      <c r="O10" s="525" t="s">
        <v>621</v>
      </c>
      <c r="P10" s="525" t="s">
        <v>622</v>
      </c>
      <c r="Q10" s="525" t="s">
        <v>623</v>
      </c>
      <c r="R10" s="525" t="s">
        <v>624</v>
      </c>
      <c r="S10" s="2131"/>
      <c r="T10" s="338"/>
      <c r="CF10" s="509">
        <v>46</v>
      </c>
    </row>
    <row s="1646" customFormat="1" customHeight="1" ht="15" hidden="1">
      <c r="A11" s="1056"/>
      <c r="D11" s="1029" t="s">
        <v>98</v>
      </c>
      <c r="E11" s="1029"/>
      <c r="F11" s="1029" t="s">
        <v>108</v>
      </c>
      <c r="G11" s="1029" t="s">
        <v>89</v>
      </c>
      <c r="H11" s="1029"/>
      <c r="I11" s="1029" t="s">
        <v>90</v>
      </c>
      <c r="J11" s="1029" t="s">
        <v>109</v>
      </c>
      <c r="K11" s="1029" t="s">
        <v>91</v>
      </c>
      <c r="L11" s="1029"/>
      <c r="M11" s="1029" t="s">
        <v>92</v>
      </c>
      <c r="N11" s="1029" t="s">
        <v>110</v>
      </c>
      <c r="O11" s="1029" t="s">
        <v>146</v>
      </c>
      <c r="P11" s="1029" t="s">
        <v>147</v>
      </c>
      <c r="Q11" s="1029" t="s">
        <v>148</v>
      </c>
      <c r="R11" s="1029" t="s">
        <v>149</v>
      </c>
      <c r="S11" s="1029" t="s">
        <v>150</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115</v>
      </c>
      <c r="B14" s="628"/>
      <c r="C14" s="628"/>
      <c r="D14" s="2384" t="s">
        <v>98</v>
      </c>
      <c r="E14" s="2381" t="s">
        <v>104</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625</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580</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581</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626</v>
      </c>
      <c r="F17" s="2380"/>
      <c r="G17" s="2380"/>
      <c r="H17" s="2380"/>
      <c r="I17" s="2380"/>
      <c r="J17" s="2380"/>
      <c r="K17" s="2380"/>
      <c r="L17" s="2380"/>
      <c r="M17" s="2380"/>
      <c r="N17" s="2380"/>
      <c r="O17" s="2380"/>
      <c r="P17" s="2380"/>
      <c r="Q17" s="562">
        <f>SUMIF(T18:T19,"i",Q18:Q19)</f>
        <v>0</v>
      </c>
      <c r="R17" s="1021"/>
      <c r="S17" s="901" t="s">
        <v>627</v>
      </c>
      <c r="T17" s="721" t="s">
        <v>628</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629</v>
      </c>
      <c r="F20" s="2380"/>
      <c r="G20" s="2380"/>
      <c r="H20" s="2380"/>
      <c r="I20" s="2380"/>
      <c r="J20" s="2380"/>
      <c r="K20" s="2380"/>
      <c r="L20" s="2380"/>
      <c r="M20" s="2380"/>
      <c r="N20" s="2380"/>
      <c r="O20" s="2380"/>
      <c r="P20" s="2380"/>
      <c r="Q20" s="562">
        <f>SUMIF(T21:T22,"i",Q21:Q22)</f>
        <v>0</v>
      </c>
      <c r="R20" s="1021"/>
      <c r="S20" s="713" t="s">
        <v>630</v>
      </c>
      <c r="T20" s="721" t="s">
        <v>628</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8E2B8-CD3F-526C-42B1-0.CFF6703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631</v>
      </c>
      <c r="C2" s="2057" t="s">
        <v>632</v>
      </c>
      <c r="D2" s="2056" t="s">
        <v>633</v>
      </c>
      <c r="E2" s="2060">
        <f>RIGHT(I2,LEN(I2)-SEARCH("#",SUBSTITUTE(I2,".","#",LEN(I2)-LEN(SUBSTITUTE(I2,".","")))))</f>
      </c>
      <c r="F2" s="2062">
        <f>J2</f>
        <v>0</v>
      </c>
      <c r="G2" s="1640"/>
      <c r="H2" s="2063"/>
      <c r="I2" s="2053"/>
      <c r="J2" s="544"/>
      <c r="K2" s="2023" t="s">
        <v>572</v>
      </c>
      <c r="L2" s="755"/>
      <c r="M2" s="755"/>
      <c r="N2" s="547"/>
      <c r="O2" s="1529" t="s">
        <v>573</v>
      </c>
      <c r="P2" s="547"/>
      <c r="Q2" s="1640"/>
      <c r="R2" s="1640"/>
      <c r="W2" s="1640"/>
      <c r="Z2" s="548"/>
      <c r="AF2" s="1636"/>
      <c r="AG2" s="1636"/>
      <c r="AH2" s="1636"/>
      <c r="AI2" s="1636"/>
      <c r="AJ2" s="1636"/>
      <c r="AK2" s="1370">
        <v>0</v>
      </c>
    </row>
    <row customHeight="1" ht="11.25" hidden="1">
      <c r="E3" s="2055" t="s">
        <v>634</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635</v>
      </c>
      <c r="J6" s="2311"/>
      <c r="K6" s="2311"/>
      <c r="L6" s="2311"/>
      <c r="M6" s="2311"/>
      <c r="O6" s="560"/>
      <c r="AK6" s="1635">
        <v>55</v>
      </c>
    </row>
    <row customHeight="1" ht="25.2">
      <c r="I7" s="2253" t="str">
        <f>IF(org=0,"Не определено",org)</f>
        <v>АО "Водоканал"</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115</v>
      </c>
      <c r="AK9" s="1640">
        <v>1</v>
      </c>
    </row>
    <row customHeight="1" ht="11.549999999999999">
      <c r="E10" s="2054" t="s">
        <v>636</v>
      </c>
      <c r="I10" s="715"/>
      <c r="J10" s="2371" t="s">
        <v>104</v>
      </c>
      <c r="K10" s="2372"/>
      <c r="L10" s="2033" t="str">
        <f>IF(L9="","",INDEX(DIFFERENTIATION_UNMERGE_VD,MATCH(L9,DIFFERENTIATION_ID_DIFF,0)))</f>
        <v/>
      </c>
      <c r="M10" s="2033">
        <f>IF(M9="","",INDEX(DIFFERENTIATION_UNMERGE_VD,MATCH(M9,DIFFERENTIATION_ID_DIFF,0)))</f>
        <v>0</v>
      </c>
      <c r="O10" s="2131" t="s">
        <v>302</v>
      </c>
      <c r="AK10" s="1635">
        <v>11</v>
      </c>
    </row>
    <row customHeight="1" ht="11.549999999999999">
      <c r="E11" s="2054" t="s">
        <v>637</v>
      </c>
      <c r="I11" s="715"/>
      <c r="J11" s="2371" t="s">
        <v>580</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638</v>
      </c>
      <c r="I12" s="1666"/>
      <c r="J12" s="2371" t="s">
        <v>581</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639</v>
      </c>
      <c r="F13" s="2054" t="s">
        <v>640</v>
      </c>
      <c r="I13" s="2373" t="s">
        <v>301</v>
      </c>
      <c r="J13" s="2374"/>
      <c r="K13" s="2374"/>
      <c r="L13" s="2031"/>
      <c r="M13" s="2071"/>
      <c r="O13" s="2131"/>
      <c r="AK13" s="1635">
        <v>11</v>
      </c>
    </row>
    <row customHeight="1" ht="24">
      <c r="I14" s="2024" t="s">
        <v>87</v>
      </c>
      <c r="J14" s="2024" t="s">
        <v>303</v>
      </c>
      <c r="K14" s="2024" t="s">
        <v>582</v>
      </c>
      <c r="L14" s="2064" t="s">
        <v>304</v>
      </c>
      <c r="M14" s="2065" t="s">
        <v>304</v>
      </c>
      <c r="O14" s="2131"/>
      <c r="AK14" s="1635">
        <v>23</v>
      </c>
    </row>
    <row customHeight="1" ht="24">
      <c r="A15" s="2058"/>
      <c r="B15" s="2057" t="s">
        <v>641</v>
      </c>
      <c r="C15" s="2057" t="s">
        <v>642</v>
      </c>
      <c r="D15" s="2056" t="s">
        <v>643</v>
      </c>
      <c r="E15" s="2060" t="s">
        <v>644</v>
      </c>
      <c r="F15" s="2060" t="s">
        <v>644</v>
      </c>
      <c r="G15" s="1640" t="s">
        <v>604</v>
      </c>
      <c r="H15" s="2025"/>
      <c r="I15" s="1634">
        <v>1</v>
      </c>
      <c r="J15" s="2026" t="s">
        <v>645</v>
      </c>
      <c r="K15" s="2024" t="s">
        <v>307</v>
      </c>
      <c r="L15" s="666"/>
      <c r="M15" s="822"/>
      <c r="N15" s="547" t="s">
        <v>646</v>
      </c>
      <c r="O15" s="1529" t="s">
        <v>647</v>
      </c>
      <c r="P15" s="547" t="s">
        <v>646</v>
      </c>
      <c r="AK15" s="1635">
        <v>23</v>
      </c>
    </row>
    <row customHeight="1" ht="35.699999999999996">
      <c r="A16" s="2058"/>
      <c r="B16" s="2057" t="s">
        <v>648</v>
      </c>
      <c r="C16" s="2057" t="s">
        <v>649</v>
      </c>
      <c r="D16" s="2056" t="s">
        <v>633</v>
      </c>
      <c r="E16" s="2060" t="s">
        <v>644</v>
      </c>
      <c r="F16" s="2060" t="s">
        <v>644</v>
      </c>
      <c r="H16" s="2025"/>
      <c r="I16" s="1633">
        <v>2</v>
      </c>
      <c r="J16" s="2067" t="s">
        <v>650</v>
      </c>
      <c r="K16" s="2066" t="s">
        <v>572</v>
      </c>
      <c r="L16" s="2072"/>
      <c r="M16" s="1680"/>
      <c r="N16" s="547" t="s">
        <v>646</v>
      </c>
      <c r="O16" s="1529" t="s">
        <v>651</v>
      </c>
      <c r="P16" s="547" t="s">
        <v>646</v>
      </c>
      <c r="AK16" s="1635">
        <v>34</v>
      </c>
    </row>
    <row s="1646" customFormat="1" customHeight="1" ht="17.25" hidden="1">
      <c r="A17" s="1171"/>
      <c r="B17" s="1171"/>
      <c r="C17" s="1171"/>
      <c r="D17" s="1171"/>
      <c r="E17" s="1171"/>
      <c r="H17" s="1328"/>
      <c r="I17" s="1017" t="s">
        <v>652</v>
      </c>
      <c r="J17" s="995"/>
      <c r="K17" s="1017"/>
      <c r="L17" s="996"/>
      <c r="M17" s="996"/>
      <c r="O17" s="1389"/>
      <c r="AK17" s="1640">
        <v>1</v>
      </c>
    </row>
    <row s="1370" customFormat="1" customHeight="1" ht="24">
      <c r="A18" s="991"/>
      <c r="B18" s="991"/>
      <c r="C18" s="991"/>
      <c r="D18" s="991"/>
      <c r="E18" s="991"/>
      <c r="G18" s="1640"/>
      <c r="H18" s="1637"/>
      <c r="I18" s="574"/>
      <c r="J18" s="575" t="s">
        <v>602</v>
      </c>
      <c r="K18" s="576"/>
      <c r="L18" s="2074"/>
      <c r="M18" s="577"/>
      <c r="N18" s="547"/>
      <c r="O18" s="1529" t="s">
        <v>603</v>
      </c>
      <c r="P18" s="547"/>
      <c r="Q18" s="1640"/>
      <c r="R18" s="1640"/>
      <c r="W18" s="1640"/>
      <c r="Z18" s="548"/>
      <c r="AF18" s="1636"/>
      <c r="AG18" s="1636"/>
      <c r="AH18" s="1636"/>
      <c r="AI18" s="1636"/>
      <c r="AJ18" s="1636"/>
      <c r="AK18" s="1370">
        <v>23</v>
      </c>
    </row>
    <row customHeight="1" ht="19.95">
      <c r="A19" s="2058"/>
      <c r="B19" s="2057" t="s">
        <v>653</v>
      </c>
      <c r="C19" s="2057" t="s">
        <v>654</v>
      </c>
      <c r="D19" s="2056" t="s">
        <v>633</v>
      </c>
      <c r="E19" s="2060" t="s">
        <v>644</v>
      </c>
      <c r="F19" s="2060" t="s">
        <v>644</v>
      </c>
      <c r="H19" s="2025"/>
      <c r="I19" s="1668">
        <v>3</v>
      </c>
      <c r="J19" s="2026" t="s">
        <v>654</v>
      </c>
      <c r="K19" s="2022" t="s">
        <v>572</v>
      </c>
      <c r="L19" s="731"/>
      <c r="M19" s="561"/>
      <c r="N19" s="547"/>
      <c r="O19" s="1529" t="s">
        <v>655</v>
      </c>
      <c r="P19" s="547"/>
      <c r="AK19" s="1635">
        <v>19</v>
      </c>
    </row>
    <row customHeight="1" ht="77.7">
      <c r="A20" s="2058"/>
      <c r="B20" s="2057" t="s">
        <v>656</v>
      </c>
      <c r="C20" s="2057" t="s">
        <v>657</v>
      </c>
      <c r="D20" s="2056" t="s">
        <v>633</v>
      </c>
      <c r="E20" s="2060" t="s">
        <v>644</v>
      </c>
      <c r="F20" s="2060" t="s">
        <v>644</v>
      </c>
      <c r="H20" s="2025"/>
      <c r="I20" s="1668">
        <v>4</v>
      </c>
      <c r="J20" s="2026" t="s">
        <v>658</v>
      </c>
      <c r="K20" s="2022" t="s">
        <v>599</v>
      </c>
      <c r="L20" s="731"/>
      <c r="M20" s="561"/>
      <c r="N20" s="547"/>
      <c r="O20" s="1529"/>
      <c r="P20" s="547"/>
      <c r="AK20" s="1635">
        <v>74</v>
      </c>
    </row>
    <row customHeight="1" ht="35.699999999999996">
      <c r="A21" s="2058"/>
      <c r="B21" s="2057" t="s">
        <v>659</v>
      </c>
      <c r="C21" s="2057" t="s">
        <v>660</v>
      </c>
      <c r="D21" s="2056" t="s">
        <v>633</v>
      </c>
      <c r="E21" s="2060" t="s">
        <v>644</v>
      </c>
      <c r="F21" s="2060" t="s">
        <v>644</v>
      </c>
      <c r="H21" s="2025"/>
      <c r="I21" s="1668">
        <v>5</v>
      </c>
      <c r="J21" s="2026" t="s">
        <v>661</v>
      </c>
      <c r="K21" s="2022" t="s">
        <v>599</v>
      </c>
      <c r="L21" s="731"/>
      <c r="M21" s="561"/>
      <c r="N21" s="547"/>
      <c r="O21" s="1529" t="s">
        <v>655</v>
      </c>
      <c r="P21" s="547"/>
      <c r="AK21" s="1635">
        <v>34</v>
      </c>
    </row>
    <row customHeight="1" ht="48.29999999999999">
      <c r="A22" s="2058"/>
      <c r="B22" s="2057" t="s">
        <v>662</v>
      </c>
      <c r="C22" s="2057" t="s">
        <v>663</v>
      </c>
      <c r="D22" s="2056" t="s">
        <v>633</v>
      </c>
      <c r="E22" s="2060" t="s">
        <v>644</v>
      </c>
      <c r="F22" s="2060" t="s">
        <v>644</v>
      </c>
      <c r="H22" s="2025"/>
      <c r="I22" s="1668">
        <v>6</v>
      </c>
      <c r="J22" s="2026" t="s">
        <v>664</v>
      </c>
      <c r="K22" s="2022" t="s">
        <v>599</v>
      </c>
      <c r="L22" s="731"/>
      <c r="M22" s="561"/>
      <c r="N22" s="547"/>
      <c r="O22" s="1529" t="s">
        <v>665</v>
      </c>
      <c r="P22" s="547"/>
      <c r="AK22" s="1635">
        <v>46</v>
      </c>
    </row>
    <row customHeight="1" ht="19.95">
      <c r="A23" s="2058"/>
      <c r="B23" s="2057" t="s">
        <v>666</v>
      </c>
      <c r="C23" s="2057" t="s">
        <v>667</v>
      </c>
      <c r="D23" s="2056" t="s">
        <v>633</v>
      </c>
      <c r="E23" s="2060" t="s">
        <v>644</v>
      </c>
      <c r="F23" s="2060" t="s">
        <v>644</v>
      </c>
      <c r="H23" s="2025"/>
      <c r="I23" s="1668" t="s">
        <v>668</v>
      </c>
      <c r="J23" s="1528" t="s">
        <v>669</v>
      </c>
      <c r="K23" s="2022" t="s">
        <v>599</v>
      </c>
      <c r="L23" s="731"/>
      <c r="M23" s="561"/>
      <c r="N23" s="547"/>
      <c r="O23" s="1529" t="s">
        <v>655</v>
      </c>
      <c r="P23" s="547"/>
      <c r="AK23" s="1635">
        <v>19</v>
      </c>
    </row>
    <row customHeight="1" ht="19.95">
      <c r="A24" s="2058"/>
      <c r="B24" s="2057" t="s">
        <v>670</v>
      </c>
      <c r="C24" s="2057" t="s">
        <v>671</v>
      </c>
      <c r="D24" s="2056" t="s">
        <v>633</v>
      </c>
      <c r="E24" s="2060" t="s">
        <v>644</v>
      </c>
      <c r="F24" s="2060" t="s">
        <v>644</v>
      </c>
      <c r="H24" s="2025"/>
      <c r="I24" s="1668" t="s">
        <v>672</v>
      </c>
      <c r="J24" s="1528" t="s">
        <v>673</v>
      </c>
      <c r="K24" s="2022" t="s">
        <v>599</v>
      </c>
      <c r="L24" s="731"/>
      <c r="M24" s="561"/>
      <c r="N24" s="547"/>
      <c r="O24" s="1529"/>
      <c r="P24" s="547"/>
      <c r="AK24" s="1635">
        <v>19</v>
      </c>
    </row>
    <row customHeight="1" ht="24">
      <c r="A25" s="2058"/>
      <c r="B25" s="2057" t="s">
        <v>674</v>
      </c>
      <c r="C25" s="2057" t="s">
        <v>675</v>
      </c>
      <c r="D25" s="2056" t="s">
        <v>633</v>
      </c>
      <c r="E25" s="2060" t="s">
        <v>644</v>
      </c>
      <c r="F25" s="2060" t="s">
        <v>644</v>
      </c>
      <c r="H25" s="2025"/>
      <c r="I25" s="1668" t="s">
        <v>676</v>
      </c>
      <c r="J25" s="1528" t="s">
        <v>677</v>
      </c>
      <c r="K25" s="2022" t="s">
        <v>599</v>
      </c>
      <c r="L25" s="731"/>
      <c r="M25" s="561"/>
      <c r="N25" s="547"/>
      <c r="O25" s="1529"/>
      <c r="P25" s="547"/>
      <c r="AK25" s="1635">
        <v>23</v>
      </c>
    </row>
    <row customHeight="1" ht="24">
      <c r="A26" s="2058"/>
      <c r="B26" s="2057" t="s">
        <v>678</v>
      </c>
      <c r="C26" s="2057" t="s">
        <v>679</v>
      </c>
      <c r="D26" s="2056" t="s">
        <v>633</v>
      </c>
      <c r="E26" s="2060" t="s">
        <v>644</v>
      </c>
      <c r="F26" s="2060" t="s">
        <v>644</v>
      </c>
      <c r="H26" s="2025"/>
      <c r="I26" s="1668">
        <v>7</v>
      </c>
      <c r="J26" s="2026" t="s">
        <v>679</v>
      </c>
      <c r="K26" s="2022" t="s">
        <v>680</v>
      </c>
      <c r="L26" s="731"/>
      <c r="M26" s="561"/>
      <c r="N26" s="547"/>
      <c r="O26" s="1529"/>
      <c r="P26" s="547"/>
      <c r="AK26" s="1635">
        <v>23</v>
      </c>
    </row>
    <row customHeight="1" ht="24">
      <c r="A27" s="2058"/>
      <c r="B27" s="2057" t="s">
        <v>681</v>
      </c>
      <c r="C27" s="2057" t="s">
        <v>682</v>
      </c>
      <c r="D27" s="2056" t="s">
        <v>633</v>
      </c>
      <c r="E27" s="2060" t="s">
        <v>644</v>
      </c>
      <c r="F27" s="2060" t="s">
        <v>644</v>
      </c>
      <c r="H27" s="2025"/>
      <c r="I27" s="1668">
        <v>8</v>
      </c>
      <c r="J27" s="2026" t="s">
        <v>682</v>
      </c>
      <c r="K27" s="2022" t="s">
        <v>605</v>
      </c>
      <c r="L27" s="731"/>
      <c r="M27" s="561"/>
      <c r="N27" s="547"/>
      <c r="O27" s="1529"/>
      <c r="P27" s="547"/>
      <c r="AK27" s="1635">
        <v>23</v>
      </c>
    </row>
    <row customHeight="1" ht="35.699999999999996">
      <c r="A28" s="2058"/>
      <c r="B28" s="2057" t="s">
        <v>683</v>
      </c>
      <c r="C28" s="2057" t="s">
        <v>684</v>
      </c>
      <c r="D28" s="2056" t="s">
        <v>633</v>
      </c>
      <c r="E28" s="2060" t="s">
        <v>644</v>
      </c>
      <c r="F28" s="2060" t="s">
        <v>644</v>
      </c>
      <c r="H28" s="2025"/>
      <c r="I28" s="1679">
        <v>9</v>
      </c>
      <c r="J28" s="2026" t="s">
        <v>685</v>
      </c>
      <c r="K28" s="2022" t="s">
        <v>576</v>
      </c>
      <c r="L28" s="731"/>
      <c r="M28" s="561"/>
      <c r="N28" s="547"/>
      <c r="O28" s="1529"/>
      <c r="P28" s="547"/>
      <c r="AK28" s="1635">
        <v>34</v>
      </c>
    </row>
    <row customHeight="1" ht="35.699999999999996">
      <c r="A29" s="2058"/>
      <c r="B29" s="2057" t="s">
        <v>686</v>
      </c>
      <c r="C29" s="2057" t="s">
        <v>687</v>
      </c>
      <c r="D29" s="2056" t="s">
        <v>633</v>
      </c>
      <c r="E29" s="2060" t="s">
        <v>644</v>
      </c>
      <c r="F29" s="2060" t="s">
        <v>644</v>
      </c>
      <c r="H29" s="2025"/>
      <c r="I29" s="1679">
        <v>10</v>
      </c>
      <c r="J29" s="2026" t="s">
        <v>688</v>
      </c>
      <c r="K29" s="2022" t="s">
        <v>576</v>
      </c>
      <c r="L29" s="731"/>
      <c r="M29" s="561"/>
      <c r="N29" s="547"/>
      <c r="O29" s="1529"/>
      <c r="P29" s="547"/>
      <c r="AK29" s="1635">
        <v>34</v>
      </c>
    </row>
    <row customHeight="1" ht="24">
      <c r="A30" s="2058"/>
      <c r="B30" s="2057" t="s">
        <v>689</v>
      </c>
      <c r="C30" s="2057" t="s">
        <v>690</v>
      </c>
      <c r="D30" s="2056" t="s">
        <v>633</v>
      </c>
      <c r="E30" s="2060" t="s">
        <v>644</v>
      </c>
      <c r="F30" s="2060" t="s">
        <v>644</v>
      </c>
      <c r="H30" s="2025"/>
      <c r="I30" s="1679">
        <v>11</v>
      </c>
      <c r="J30" s="2026" t="s">
        <v>690</v>
      </c>
      <c r="K30" s="2022" t="s">
        <v>606</v>
      </c>
      <c r="L30" s="2073"/>
      <c r="M30" s="1625"/>
      <c r="N30" s="547"/>
      <c r="O30" s="1529"/>
      <c r="P30" s="547"/>
      <c r="AK30" s="1635">
        <v>23</v>
      </c>
    </row>
    <row customHeight="1" ht="24">
      <c r="A31" s="2058"/>
      <c r="B31" s="2057" t="s">
        <v>691</v>
      </c>
      <c r="C31" s="2057" t="s">
        <v>692</v>
      </c>
      <c r="D31" s="2056" t="s">
        <v>633</v>
      </c>
      <c r="E31" s="2060" t="s">
        <v>644</v>
      </c>
      <c r="F31" s="2060" t="s">
        <v>644</v>
      </c>
      <c r="H31" s="2025"/>
      <c r="I31" s="1679">
        <v>12</v>
      </c>
      <c r="J31" s="2026" t="s">
        <v>692</v>
      </c>
      <c r="K31" s="2022" t="s">
        <v>606</v>
      </c>
      <c r="L31" s="2073"/>
      <c r="M31" s="1625"/>
      <c r="N31" s="547"/>
      <c r="O31" s="1529"/>
      <c r="P31" s="547"/>
      <c r="AK31" s="1635">
        <v>23</v>
      </c>
    </row>
    <row customHeight="1" ht="48.29999999999999">
      <c r="A32" s="2058"/>
      <c r="B32" s="2057" t="s">
        <v>693</v>
      </c>
      <c r="C32" s="2057" t="s">
        <v>694</v>
      </c>
      <c r="D32" s="2056" t="s">
        <v>633</v>
      </c>
      <c r="E32" s="2060" t="s">
        <v>644</v>
      </c>
      <c r="F32" s="2060" t="s">
        <v>644</v>
      </c>
      <c r="H32" s="2025"/>
      <c r="I32" s="1679">
        <v>13</v>
      </c>
      <c r="J32" s="2026" t="s">
        <v>695</v>
      </c>
      <c r="K32" s="2022" t="s">
        <v>616</v>
      </c>
      <c r="L32" s="731"/>
      <c r="M32" s="561"/>
      <c r="N32" s="547"/>
      <c r="O32" s="1529" t="s">
        <v>655</v>
      </c>
      <c r="P32" s="547"/>
      <c r="AK32" s="1635">
        <v>46</v>
      </c>
    </row>
    <row s="1370" customFormat="1" customHeight="1" ht="48.29999999999999">
      <c r="A33" s="2058"/>
      <c r="B33" s="2057" t="s">
        <v>696</v>
      </c>
      <c r="C33" s="2057" t="s">
        <v>697</v>
      </c>
      <c r="D33" s="2056" t="s">
        <v>633</v>
      </c>
      <c r="E33" s="2060" t="s">
        <v>644</v>
      </c>
      <c r="F33" s="2060" t="s">
        <v>644</v>
      </c>
      <c r="G33" s="1640"/>
      <c r="H33" s="2025"/>
      <c r="I33" s="1679">
        <v>14</v>
      </c>
      <c r="J33" s="2038" t="s">
        <v>698</v>
      </c>
      <c r="K33" s="2027" t="s">
        <v>699</v>
      </c>
      <c r="L33" s="731"/>
      <c r="M33" s="561"/>
      <c r="N33" s="547"/>
      <c r="O33" s="1529" t="s">
        <v>655</v>
      </c>
      <c r="P33" s="547"/>
      <c r="Q33" s="1640"/>
      <c r="R33" s="1640"/>
      <c r="W33" s="1640"/>
      <c r="Z33" s="548"/>
      <c r="AF33" s="1636"/>
      <c r="AG33" s="1636"/>
      <c r="AH33" s="1636"/>
      <c r="AI33" s="1636"/>
      <c r="AJ33" s="1636"/>
      <c r="AK33" s="1370">
        <v>46</v>
      </c>
    </row>
    <row customHeight="1" ht="108">
      <c r="A34" s="2058"/>
      <c r="B34" s="2057" t="s">
        <v>700</v>
      </c>
      <c r="C34" s="2057" t="s">
        <v>701</v>
      </c>
      <c r="D34" s="2056" t="s">
        <v>643</v>
      </c>
      <c r="E34" s="2060" t="s">
        <v>644</v>
      </c>
      <c r="F34" s="2060" t="s">
        <v>644</v>
      </c>
      <c r="G34" s="1640" t="s">
        <v>604</v>
      </c>
      <c r="H34" s="2025"/>
      <c r="I34" s="2036">
        <v>15</v>
      </c>
      <c r="J34" s="2037" t="s">
        <v>702</v>
      </c>
      <c r="K34" s="2022" t="s">
        <v>307</v>
      </c>
      <c r="L34" s="389"/>
      <c r="M34" s="1168"/>
      <c r="N34" s="547"/>
      <c r="O34" s="1529" t="s">
        <v>647</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147</v>
      </c>
      <c r="C204" s="991" t="s">
        <v>147</v>
      </c>
      <c r="D204" s="991" t="s">
        <v>147</v>
      </c>
      <c r="E204" s="991" t="s">
        <v>147</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EF696-43C4-B476-4C37-0.A142496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703</v>
      </c>
      <c r="C2" s="2057" t="s">
        <v>704</v>
      </c>
      <c r="D2" s="2056" t="s">
        <v>643</v>
      </c>
      <c r="E2" s="2062">
        <f>I2-3</f>
        <v>-3</v>
      </c>
      <c r="F2" s="2062">
        <f>J2</f>
        <v>0</v>
      </c>
      <c r="H2" s="1734" t="s">
        <v>515</v>
      </c>
      <c r="I2" s="2028"/>
      <c r="J2" s="1686"/>
      <c r="K2" s="2022"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705</v>
      </c>
      <c r="J5" s="2252"/>
      <c r="K5" s="2252"/>
      <c r="L5" s="2252"/>
      <c r="M5" s="270"/>
      <c r="W5" s="1635">
        <v>48</v>
      </c>
    </row>
    <row customHeight="1" ht="18">
      <c r="H6" s="380"/>
      <c r="I6" s="2253" t="str">
        <f>IF(org=0,"Не определено",org)</f>
        <v>АО "Водоканал"</v>
      </c>
      <c r="J6" s="2253"/>
      <c r="K6" s="2253"/>
      <c r="L6" s="2253"/>
      <c r="M6" s="270"/>
      <c r="W6" s="1635">
        <v>17</v>
      </c>
    </row>
    <row customHeight="1" ht="14.699999999999998">
      <c r="H7" s="380"/>
      <c r="I7" s="461"/>
      <c r="J7" s="467"/>
      <c r="K7" s="467"/>
      <c r="L7" s="756"/>
      <c r="M7" s="197"/>
      <c r="W7" s="1635">
        <v>14</v>
      </c>
    </row>
    <row customHeight="1" ht="14.699999999999998">
      <c r="H8" s="380"/>
      <c r="I8" s="2390" t="s">
        <v>301</v>
      </c>
      <c r="J8" s="2391"/>
      <c r="K8" s="2391"/>
      <c r="L8" s="2392"/>
      <c r="M8" s="2393" t="s">
        <v>302</v>
      </c>
      <c r="W8" s="1635">
        <v>14</v>
      </c>
    </row>
    <row customHeight="1" ht="35.699999999999996">
      <c r="E9" s="2055" t="s">
        <v>634</v>
      </c>
      <c r="F9" s="2055" t="s">
        <v>640</v>
      </c>
      <c r="H9" s="380"/>
      <c r="I9" s="2029" t="s">
        <v>87</v>
      </c>
      <c r="J9" s="2030" t="s">
        <v>303</v>
      </c>
      <c r="K9" s="2068" t="s">
        <v>582</v>
      </c>
      <c r="L9" s="2069" t="s">
        <v>304</v>
      </c>
      <c r="M9" s="2393"/>
      <c r="W9" s="1635">
        <v>34</v>
      </c>
    </row>
    <row customHeight="1" ht="35.699999999999996">
      <c r="B10" s="2057" t="s">
        <v>706</v>
      </c>
      <c r="C10" s="2057" t="s">
        <v>707</v>
      </c>
      <c r="D10" s="2056" t="s">
        <v>643</v>
      </c>
      <c r="E10" s="2060" t="s">
        <v>644</v>
      </c>
      <c r="F10" s="2060" t="s">
        <v>644</v>
      </c>
      <c r="H10" s="380"/>
      <c r="I10" s="2028" t="s">
        <v>98</v>
      </c>
      <c r="J10" s="1890" t="s">
        <v>708</v>
      </c>
      <c r="K10" s="2022" t="s">
        <v>307</v>
      </c>
      <c r="L10" s="822"/>
      <c r="M10" s="301" t="s">
        <v>709</v>
      </c>
      <c r="W10" s="1635">
        <v>34</v>
      </c>
    </row>
    <row customHeight="1" ht="50.25">
      <c r="B11" s="2057" t="s">
        <v>710</v>
      </c>
      <c r="C11" s="2057" t="s">
        <v>711</v>
      </c>
      <c r="D11" s="2056" t="s">
        <v>643</v>
      </c>
      <c r="E11" s="2060" t="s">
        <v>644</v>
      </c>
      <c r="F11" s="2060" t="s">
        <v>644</v>
      </c>
      <c r="H11" s="380"/>
      <c r="I11" s="2028" t="s">
        <v>108</v>
      </c>
      <c r="J11" s="1890" t="s">
        <v>712</v>
      </c>
      <c r="K11" s="2022" t="s">
        <v>307</v>
      </c>
      <c r="L11" s="822"/>
      <c r="M11" s="301" t="s">
        <v>709</v>
      </c>
      <c r="W11" s="1635">
        <v>48</v>
      </c>
    </row>
    <row customHeight="1" ht="48.29999999999999">
      <c r="B12" s="2057" t="s">
        <v>713</v>
      </c>
      <c r="C12" s="2057" t="s">
        <v>714</v>
      </c>
      <c r="D12" s="2056" t="s">
        <v>643</v>
      </c>
      <c r="E12" s="2060" t="s">
        <v>644</v>
      </c>
      <c r="F12" s="2060" t="s">
        <v>644</v>
      </c>
      <c r="H12" s="1692"/>
      <c r="I12" s="2028" t="s">
        <v>89</v>
      </c>
      <c r="J12" s="2035" t="s">
        <v>715</v>
      </c>
      <c r="K12" s="2022" t="s">
        <v>307</v>
      </c>
      <c r="L12" s="822"/>
      <c r="M12" s="301" t="s">
        <v>716</v>
      </c>
      <c r="N12" s="1628"/>
      <c r="P12" s="1635"/>
      <c r="W12" s="1635">
        <v>46</v>
      </c>
    </row>
    <row customHeight="1" ht="14.699999999999998">
      <c r="E13" s="347"/>
      <c r="H13" s="380"/>
      <c r="I13" s="351"/>
      <c r="J13" s="655" t="s">
        <v>717</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146</v>
      </c>
      <c r="F16" s="2059" t="s">
        <v>146</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F849D-C967-D903-4178-0.E279E94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568</v>
      </c>
      <c r="H2" s="545"/>
      <c r="I2" s="545"/>
      <c r="J2" s="546" t="s">
        <v>718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719</v>
      </c>
      <c r="F6" s="2311"/>
      <c r="G6" s="2311"/>
      <c r="H6" s="2311"/>
      <c r="I6" s="2311"/>
      <c r="J6" s="560"/>
      <c r="AF6" s="1635">
        <v>30</v>
      </c>
    </row>
    <row customHeight="1" ht="11.549999999999999">
      <c r="E7" s="2253" t="str">
        <f>IF(org=0,"Не определено",org)</f>
        <v>АО "Водоканал"</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115</v>
      </c>
      <c r="AF9" s="1640">
        <v>4</v>
      </c>
    </row>
    <row customHeight="1" ht="11.549999999999999">
      <c r="E10" s="715"/>
      <c r="F10" s="2371" t="s">
        <v>104</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580</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581</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301</v>
      </c>
      <c r="F13" s="2374"/>
      <c r="G13" s="2374"/>
      <c r="H13" s="1555"/>
      <c r="I13" s="1555"/>
      <c r="J13" s="2131"/>
      <c r="AF13" s="1635">
        <v>11</v>
      </c>
    </row>
    <row customHeight="1" ht="24">
      <c r="E14" s="1643" t="s">
        <v>87</v>
      </c>
      <c r="F14" s="1638" t="s">
        <v>303</v>
      </c>
      <c r="G14" s="1638" t="s">
        <v>582</v>
      </c>
      <c r="H14" s="1638" t="s">
        <v>304</v>
      </c>
      <c r="I14" s="1638" t="s">
        <v>304</v>
      </c>
      <c r="J14" s="2131"/>
      <c r="AF14" s="1635">
        <v>23</v>
      </c>
    </row>
    <row customHeight="1" ht="19.95">
      <c r="D15" s="1642"/>
      <c r="E15" s="1634" t="s">
        <v>98</v>
      </c>
      <c r="F15" s="711" t="s">
        <v>720</v>
      </c>
      <c r="G15" s="1650" t="s">
        <v>568</v>
      </c>
      <c r="H15" s="561"/>
      <c r="I15" s="561"/>
      <c r="J15" s="293" t="s">
        <v>721</v>
      </c>
      <c r="K15" s="547" t="s">
        <v>646</v>
      </c>
      <c r="AF15" s="1635">
        <v>19</v>
      </c>
    </row>
    <row customHeight="1" ht="35.699999999999996">
      <c r="D16" s="1642"/>
      <c r="E16" s="1634" t="s">
        <v>108</v>
      </c>
      <c r="F16" s="711" t="s">
        <v>722</v>
      </c>
      <c r="G16" s="1650" t="s">
        <v>568</v>
      </c>
      <c r="H16" s="562">
        <f>SUM(H17,H20:H32)</f>
        <v>0</v>
      </c>
      <c r="I16" s="562">
        <f>SUM(I17,I20,I23,I26,I29:I32)</f>
        <v>0</v>
      </c>
      <c r="J16" s="293" t="s">
        <v>723</v>
      </c>
      <c r="K16" s="547" t="s">
        <v>646</v>
      </c>
      <c r="AF16" s="1635">
        <v>34</v>
      </c>
    </row>
    <row customHeight="1" ht="19.95">
      <c r="D17" s="1642"/>
      <c r="E17" s="1668" t="s">
        <v>724</v>
      </c>
      <c r="F17" s="958" t="s">
        <v>725</v>
      </c>
      <c r="G17" s="1647" t="s">
        <v>568</v>
      </c>
      <c r="H17" s="561"/>
      <c r="I17" s="561"/>
      <c r="J17" s="293" t="s">
        <v>726</v>
      </c>
      <c r="K17" s="547"/>
      <c r="AF17" s="1635">
        <v>19</v>
      </c>
    </row>
    <row customHeight="1" ht="24">
      <c r="D18" s="1642"/>
      <c r="E18" s="1668" t="s">
        <v>727</v>
      </c>
      <c r="F18" s="1654" t="s">
        <v>728</v>
      </c>
      <c r="G18" s="1647" t="s">
        <v>568</v>
      </c>
      <c r="H18" s="561"/>
      <c r="I18" s="561"/>
      <c r="J18" s="293" t="s">
        <v>729</v>
      </c>
      <c r="K18" s="547"/>
      <c r="AF18" s="1635">
        <v>23</v>
      </c>
    </row>
    <row customHeight="1" ht="35.699999999999996">
      <c r="D19" s="1642"/>
      <c r="E19" s="1668" t="s">
        <v>730</v>
      </c>
      <c r="F19" s="1654" t="s">
        <v>731</v>
      </c>
      <c r="G19" s="1647" t="s">
        <v>568</v>
      </c>
      <c r="H19" s="561"/>
      <c r="I19" s="561"/>
      <c r="J19" s="293"/>
      <c r="K19" s="547"/>
      <c r="AF19" s="1635">
        <v>34</v>
      </c>
    </row>
    <row customHeight="1" ht="19.95">
      <c r="D20" s="1642"/>
      <c r="E20" s="1668" t="s">
        <v>308</v>
      </c>
      <c r="F20" s="958" t="s">
        <v>732</v>
      </c>
      <c r="G20" s="1647" t="s">
        <v>568</v>
      </c>
      <c r="H20" s="561"/>
      <c r="I20" s="561"/>
      <c r="J20" s="293" t="s">
        <v>733</v>
      </c>
      <c r="K20" s="547"/>
      <c r="AF20" s="1635">
        <v>19</v>
      </c>
    </row>
    <row customHeight="1" ht="19.95">
      <c r="D21" s="1642"/>
      <c r="E21" s="1668" t="s">
        <v>734</v>
      </c>
      <c r="F21" s="1654" t="s">
        <v>735</v>
      </c>
      <c r="G21" s="1647" t="s">
        <v>568</v>
      </c>
      <c r="H21" s="561"/>
      <c r="I21" s="561"/>
      <c r="J21" s="293"/>
      <c r="K21" s="547"/>
      <c r="AF21" s="1635">
        <v>19</v>
      </c>
    </row>
    <row customHeight="1" ht="19.95">
      <c r="D22" s="1642"/>
      <c r="E22" s="1668" t="s">
        <v>736</v>
      </c>
      <c r="F22" s="1654" t="s">
        <v>737</v>
      </c>
      <c r="G22" s="1647" t="s">
        <v>568</v>
      </c>
      <c r="H22" s="561"/>
      <c r="I22" s="561"/>
      <c r="J22" s="293"/>
      <c r="K22" s="547"/>
      <c r="AF22" s="1635">
        <v>19</v>
      </c>
    </row>
    <row customHeight="1" ht="24">
      <c r="D23" s="1642"/>
      <c r="E23" s="1668" t="s">
        <v>311</v>
      </c>
      <c r="F23" s="958" t="s">
        <v>738</v>
      </c>
      <c r="G23" s="1647" t="s">
        <v>568</v>
      </c>
      <c r="H23" s="561"/>
      <c r="I23" s="561"/>
      <c r="J23" s="293" t="s">
        <v>739</v>
      </c>
      <c r="K23" s="547"/>
      <c r="AF23" s="1635">
        <v>23</v>
      </c>
    </row>
    <row customHeight="1" ht="19.95">
      <c r="D24" s="1642"/>
      <c r="E24" s="1668" t="s">
        <v>740</v>
      </c>
      <c r="F24" s="1654" t="s">
        <v>741</v>
      </c>
      <c r="G24" s="1647" t="s">
        <v>568</v>
      </c>
      <c r="H24" s="561"/>
      <c r="I24" s="561"/>
      <c r="J24" s="293"/>
      <c r="K24" s="547"/>
      <c r="AF24" s="1635">
        <v>19</v>
      </c>
    </row>
    <row customHeight="1" ht="35.699999999999996">
      <c r="D25" s="1642"/>
      <c r="E25" s="1668" t="s">
        <v>742</v>
      </c>
      <c r="F25" s="1654" t="s">
        <v>743</v>
      </c>
      <c r="G25" s="1647" t="s">
        <v>568</v>
      </c>
      <c r="H25" s="561"/>
      <c r="I25" s="561"/>
      <c r="J25" s="293"/>
      <c r="K25" s="547"/>
      <c r="AF25" s="1635">
        <v>34</v>
      </c>
    </row>
    <row customHeight="1" ht="24">
      <c r="D26" s="1642"/>
      <c r="E26" s="1668" t="s">
        <v>744</v>
      </c>
      <c r="F26" s="958" t="s">
        <v>745</v>
      </c>
      <c r="G26" s="1647" t="s">
        <v>568</v>
      </c>
      <c r="H26" s="561"/>
      <c r="I26" s="561"/>
      <c r="J26" s="293" t="s">
        <v>746</v>
      </c>
      <c r="K26" s="547"/>
      <c r="AF26" s="1635">
        <v>23</v>
      </c>
    </row>
    <row customHeight="1" ht="19.95">
      <c r="D27" s="1642"/>
      <c r="E27" s="1679" t="s">
        <v>747</v>
      </c>
      <c r="F27" s="1654" t="s">
        <v>748</v>
      </c>
      <c r="G27" s="1658" t="s">
        <v>568</v>
      </c>
      <c r="H27" s="1680"/>
      <c r="I27" s="1680"/>
      <c r="J27" s="293"/>
      <c r="K27" s="547"/>
      <c r="AF27" s="1635">
        <v>19</v>
      </c>
    </row>
    <row customHeight="1" ht="19.95">
      <c r="D28" s="1642"/>
      <c r="E28" s="1679" t="s">
        <v>749</v>
      </c>
      <c r="F28" s="1654" t="s">
        <v>750</v>
      </c>
      <c r="G28" s="1658" t="s">
        <v>568</v>
      </c>
      <c r="H28" s="1680"/>
      <c r="I28" s="1680"/>
      <c r="J28" s="293"/>
      <c r="K28" s="547"/>
      <c r="AF28" s="1635">
        <v>19</v>
      </c>
    </row>
    <row customHeight="1" ht="19.95">
      <c r="D29" s="1642"/>
      <c r="E29" s="1679" t="s">
        <v>751</v>
      </c>
      <c r="F29" s="958" t="s">
        <v>752</v>
      </c>
      <c r="G29" s="1658" t="s">
        <v>568</v>
      </c>
      <c r="H29" s="1680"/>
      <c r="I29" s="1680"/>
      <c r="J29" s="293"/>
      <c r="K29" s="547"/>
      <c r="AF29" s="1635">
        <v>19</v>
      </c>
    </row>
    <row customHeight="1" ht="19.95">
      <c r="D30" s="1642"/>
      <c r="E30" s="1679" t="s">
        <v>753</v>
      </c>
      <c r="F30" s="958" t="s">
        <v>754</v>
      </c>
      <c r="G30" s="1658" t="s">
        <v>568</v>
      </c>
      <c r="H30" s="1680"/>
      <c r="I30" s="1680"/>
      <c r="J30" s="293"/>
      <c r="K30" s="547"/>
      <c r="AF30" s="1635">
        <v>19</v>
      </c>
    </row>
    <row customHeight="1" ht="19.95">
      <c r="D31" s="1642"/>
      <c r="E31" s="1679" t="s">
        <v>755</v>
      </c>
      <c r="F31" s="958" t="s">
        <v>756</v>
      </c>
      <c r="G31" s="1658" t="s">
        <v>568</v>
      </c>
      <c r="H31" s="1680"/>
      <c r="I31" s="1680"/>
      <c r="J31" s="293"/>
      <c r="K31" s="547"/>
      <c r="AF31" s="1635">
        <v>19</v>
      </c>
    </row>
    <row s="1370" customFormat="1" customHeight="1" ht="35.699999999999996">
      <c r="A32" s="991"/>
      <c r="C32" s="1640"/>
      <c r="D32" s="1642"/>
      <c r="E32" s="1679" t="s">
        <v>757</v>
      </c>
      <c r="F32" s="958" t="s">
        <v>758</v>
      </c>
      <c r="G32" s="1648" t="s">
        <v>568</v>
      </c>
      <c r="H32" s="583">
        <f>SUM(H33:H34)</f>
        <v>0</v>
      </c>
      <c r="I32" s="583">
        <f>SUM(I33:I34)</f>
        <v>0</v>
      </c>
      <c r="J32" s="293" t="s">
        <v>759</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593</v>
      </c>
      <c r="G34" s="576"/>
      <c r="H34" s="577"/>
      <c r="I34" s="577"/>
      <c r="J34" s="305" t="s">
        <v>760</v>
      </c>
      <c r="K34" s="547"/>
      <c r="L34" s="1640"/>
      <c r="M34" s="1640"/>
      <c r="R34" s="1640"/>
      <c r="U34" s="548"/>
      <c r="AA34" s="1636"/>
      <c r="AB34" s="1636"/>
      <c r="AC34" s="1636"/>
      <c r="AD34" s="1636"/>
      <c r="AE34" s="1636"/>
      <c r="AF34" s="1164">
        <v>19</v>
      </c>
    </row>
    <row customHeight="1" ht="60">
      <c r="D35" s="1642"/>
      <c r="E35" s="1679" t="s">
        <v>761</v>
      </c>
      <c r="F35" s="958" t="s">
        <v>762</v>
      </c>
      <c r="G35" s="1658" t="s">
        <v>568</v>
      </c>
      <c r="H35" s="1680"/>
      <c r="I35" s="1680"/>
      <c r="J35" s="293" t="s">
        <v>763</v>
      </c>
      <c r="K35" s="547"/>
      <c r="AF35" s="1635">
        <v>57</v>
      </c>
    </row>
    <row s="1370" customFormat="1" customHeight="1" ht="24">
      <c r="A36" s="993" t="s">
        <v>594</v>
      </c>
      <c r="C36" s="1640"/>
      <c r="D36" s="1642"/>
      <c r="E36" s="1668" t="s">
        <v>89</v>
      </c>
      <c r="F36" s="711" t="s">
        <v>764</v>
      </c>
      <c r="G36" s="1647" t="s">
        <v>568</v>
      </c>
      <c r="H36" s="561"/>
      <c r="I36" s="561"/>
      <c r="J36" s="293" t="s">
        <v>765</v>
      </c>
      <c r="K36" s="547"/>
      <c r="L36" s="1640"/>
      <c r="M36" s="1640"/>
      <c r="R36" s="1640"/>
      <c r="U36" s="548"/>
      <c r="AA36" s="1636"/>
      <c r="AB36" s="1636"/>
      <c r="AC36" s="1636"/>
      <c r="AD36" s="1636"/>
      <c r="AE36" s="1636"/>
      <c r="AF36" s="1164">
        <v>23</v>
      </c>
    </row>
    <row s="1370" customFormat="1" customHeight="1" ht="35.699999999999996">
      <c r="A37" s="993"/>
      <c r="C37" s="1640"/>
      <c r="D37" s="1642"/>
      <c r="E37" s="1668" t="s">
        <v>325</v>
      </c>
      <c r="F37" s="958" t="s">
        <v>766</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767</v>
      </c>
      <c r="G38" s="1647" t="s">
        <v>568</v>
      </c>
      <c r="H38" s="561"/>
      <c r="I38" s="561"/>
      <c r="J38" s="293" t="s">
        <v>768</v>
      </c>
      <c r="K38" s="547"/>
      <c r="L38" s="1640"/>
      <c r="M38" s="1640"/>
      <c r="R38" s="1640"/>
      <c r="U38" s="548"/>
      <c r="AA38" s="1636"/>
      <c r="AB38" s="1636"/>
      <c r="AC38" s="1636"/>
      <c r="AD38" s="1636"/>
      <c r="AE38" s="1636"/>
      <c r="AF38" s="1164">
        <v>19</v>
      </c>
    </row>
    <row s="1370" customFormat="1" customHeight="1" ht="24">
      <c r="A39" s="991"/>
      <c r="C39" s="1640"/>
      <c r="D39" s="579"/>
      <c r="E39" s="1668" t="s">
        <v>769</v>
      </c>
      <c r="F39" s="958" t="s">
        <v>770</v>
      </c>
      <c r="G39" s="1658" t="s">
        <v>568</v>
      </c>
      <c r="H39" s="561"/>
      <c r="I39" s="561"/>
      <c r="J39" s="293" t="s">
        <v>771</v>
      </c>
      <c r="K39" s="547"/>
      <c r="L39" s="1640"/>
      <c r="M39" s="1640"/>
      <c r="R39" s="1640"/>
      <c r="U39" s="548"/>
      <c r="AA39" s="1636"/>
      <c r="AB39" s="1636"/>
      <c r="AC39" s="1636"/>
      <c r="AD39" s="1636"/>
      <c r="AE39" s="1636"/>
      <c r="AF39" s="1164">
        <v>23</v>
      </c>
    </row>
    <row s="1370" customFormat="1" customHeight="1" ht="24">
      <c r="A40" s="991"/>
      <c r="C40" s="1640"/>
      <c r="D40" s="1642"/>
      <c r="E40" s="1668" t="s">
        <v>772</v>
      </c>
      <c r="F40" s="1654" t="s">
        <v>773</v>
      </c>
      <c r="G40" s="1647" t="s">
        <v>568</v>
      </c>
      <c r="H40" s="561"/>
      <c r="I40" s="561"/>
      <c r="J40" s="293" t="s">
        <v>774</v>
      </c>
      <c r="K40" s="547"/>
      <c r="L40" s="1640"/>
      <c r="M40" s="1640"/>
      <c r="R40" s="1640"/>
      <c r="U40" s="548"/>
      <c r="AA40" s="1636"/>
      <c r="AB40" s="1636"/>
      <c r="AC40" s="1636"/>
      <c r="AD40" s="1636"/>
      <c r="AE40" s="1636"/>
      <c r="AF40" s="1164">
        <v>23</v>
      </c>
    </row>
    <row s="1370" customFormat="1" customHeight="1" ht="24">
      <c r="A41" s="991"/>
      <c r="C41" s="1640"/>
      <c r="D41" s="1642"/>
      <c r="E41" s="1668" t="s">
        <v>775</v>
      </c>
      <c r="F41" s="1654" t="s">
        <v>776</v>
      </c>
      <c r="G41" s="1647" t="s">
        <v>568</v>
      </c>
      <c r="H41" s="561"/>
      <c r="I41" s="561"/>
      <c r="J41" s="293" t="s">
        <v>777</v>
      </c>
      <c r="K41" s="547"/>
      <c r="L41" s="1640"/>
      <c r="M41" s="1640"/>
      <c r="R41" s="1640"/>
      <c r="U41" s="548"/>
      <c r="AA41" s="1636"/>
      <c r="AB41" s="1636"/>
      <c r="AC41" s="1636"/>
      <c r="AD41" s="1636"/>
      <c r="AE41" s="1636"/>
      <c r="AF41" s="1164">
        <v>23</v>
      </c>
    </row>
    <row s="1370" customFormat="1" customHeight="1" ht="24">
      <c r="A42" s="991"/>
      <c r="C42" s="1640"/>
      <c r="D42" s="1642"/>
      <c r="E42" s="1668" t="s">
        <v>778</v>
      </c>
      <c r="F42" s="1654" t="s">
        <v>779</v>
      </c>
      <c r="G42" s="1647" t="s">
        <v>568</v>
      </c>
      <c r="H42" s="561"/>
      <c r="I42" s="561"/>
      <c r="J42" s="293" t="s">
        <v>780</v>
      </c>
      <c r="K42" s="547"/>
      <c r="L42" s="1640"/>
      <c r="M42" s="1640"/>
      <c r="R42" s="1640"/>
      <c r="U42" s="548"/>
      <c r="AA42" s="1636"/>
      <c r="AB42" s="1636"/>
      <c r="AC42" s="1636"/>
      <c r="AD42" s="1636"/>
      <c r="AE42" s="1636"/>
      <c r="AF42" s="1164">
        <v>23</v>
      </c>
    </row>
    <row s="1370" customFormat="1" customHeight="1" ht="35.699999999999996">
      <c r="A43" s="991"/>
      <c r="C43" s="1640" t="s">
        <v>604</v>
      </c>
      <c r="D43" s="1642"/>
      <c r="E43" s="1668" t="s">
        <v>109</v>
      </c>
      <c r="F43" s="711" t="s">
        <v>645</v>
      </c>
      <c r="G43" s="1650" t="s">
        <v>781</v>
      </c>
      <c r="H43" s="405"/>
      <c r="I43" s="405"/>
      <c r="J43" s="293" t="s">
        <v>782</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783</v>
      </c>
      <c r="G44" s="1647" t="s">
        <v>784</v>
      </c>
      <c r="H44" s="549"/>
      <c r="I44" s="549"/>
      <c r="J44" s="293" t="s">
        <v>785</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786</v>
      </c>
      <c r="G45" s="1658" t="s">
        <v>787</v>
      </c>
      <c r="H45" s="549"/>
      <c r="I45" s="549"/>
      <c r="J45" s="293" t="s">
        <v>788</v>
      </c>
      <c r="K45" s="547"/>
      <c r="L45" s="1640"/>
      <c r="M45" s="1640"/>
      <c r="R45" s="1640"/>
      <c r="U45" s="548"/>
      <c r="AA45" s="1636"/>
      <c r="AB45" s="1636"/>
      <c r="AC45" s="1636"/>
      <c r="AD45" s="1636"/>
      <c r="AE45" s="1636"/>
      <c r="AF45" s="1164">
        <v>23</v>
      </c>
    </row>
    <row s="1370" customFormat="1" customHeight="1" ht="19.95">
      <c r="A46" s="991"/>
      <c r="C46" s="1640"/>
      <c r="D46" s="1642"/>
      <c r="E46" s="1668" t="s">
        <v>110</v>
      </c>
      <c r="F46" s="711" t="s">
        <v>789</v>
      </c>
      <c r="G46" s="1647" t="s">
        <v>606</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E65A2-7F3F-4208-2BE8-0.C3B6F84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568</v>
      </c>
      <c r="H2" s="545"/>
      <c r="I2" s="545"/>
      <c r="J2" s="546" t="s">
        <v>571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790</v>
      </c>
      <c r="F6" s="2252"/>
      <c r="G6" s="2252"/>
      <c r="H6" s="2252"/>
      <c r="I6" s="2252"/>
      <c r="J6" s="560"/>
      <c r="AF6" s="1635">
        <v>32</v>
      </c>
    </row>
    <row customHeight="1" ht="25.2">
      <c r="E7" s="2253" t="str">
        <f>IF(org=0,"Не определено",org)</f>
        <v>АО "Водоканал"</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115</v>
      </c>
      <c r="AF9" s="1640">
        <v>1</v>
      </c>
    </row>
    <row customHeight="1" ht="11.549999999999999">
      <c r="E10" s="715"/>
      <c r="F10" s="2371" t="s">
        <v>104</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580</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581</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301</v>
      </c>
      <c r="F13" s="2374"/>
      <c r="G13" s="2374"/>
      <c r="H13" s="1660"/>
      <c r="I13" s="1660"/>
      <c r="J13" s="2131"/>
      <c r="AF13" s="1635">
        <v>11</v>
      </c>
    </row>
    <row customHeight="1" ht="24">
      <c r="E14" s="1661" t="s">
        <v>87</v>
      </c>
      <c r="F14" s="1664" t="s">
        <v>303</v>
      </c>
      <c r="G14" s="1664" t="s">
        <v>582</v>
      </c>
      <c r="H14" s="1664" t="s">
        <v>304</v>
      </c>
      <c r="I14" s="1664" t="s">
        <v>304</v>
      </c>
      <c r="J14" s="2131"/>
      <c r="AF14" s="1635">
        <v>23</v>
      </c>
    </row>
    <row customHeight="1" ht="19.95">
      <c r="D15" s="1642"/>
      <c r="E15" s="1634" t="s">
        <v>98</v>
      </c>
      <c r="F15" s="711" t="s">
        <v>791</v>
      </c>
      <c r="G15" s="1661" t="s">
        <v>568</v>
      </c>
      <c r="H15" s="561"/>
      <c r="I15" s="561"/>
      <c r="J15" s="293" t="s">
        <v>792</v>
      </c>
      <c r="K15" s="547" t="s">
        <v>646</v>
      </c>
      <c r="AF15" s="1635">
        <v>19</v>
      </c>
    </row>
    <row customHeight="1" ht="24">
      <c r="D16" s="1642"/>
      <c r="E16" s="1634" t="s">
        <v>108</v>
      </c>
      <c r="F16" s="1669" t="s">
        <v>793</v>
      </c>
      <c r="G16" s="1661" t="s">
        <v>568</v>
      </c>
      <c r="H16" s="562">
        <f>SUM(H17,H20:H27)</f>
        <v>0</v>
      </c>
      <c r="I16" s="562">
        <f>SUM(I17,I20:I27)</f>
        <v>0</v>
      </c>
      <c r="J16" s="293" t="s">
        <v>794</v>
      </c>
      <c r="K16" s="547" t="s">
        <v>646</v>
      </c>
      <c r="AF16" s="1635">
        <v>23</v>
      </c>
    </row>
    <row customHeight="1" ht="35.699999999999996">
      <c r="D17" s="1642"/>
      <c r="E17" s="1668" t="s">
        <v>724</v>
      </c>
      <c r="F17" s="1671" t="s">
        <v>795</v>
      </c>
      <c r="G17" s="1658" t="s">
        <v>568</v>
      </c>
      <c r="H17" s="561"/>
      <c r="I17" s="561"/>
      <c r="J17" s="293" t="s">
        <v>796</v>
      </c>
      <c r="K17" s="547"/>
      <c r="AF17" s="1635">
        <v>34</v>
      </c>
    </row>
    <row customHeight="1" ht="19.95">
      <c r="D18" s="1642"/>
      <c r="E18" s="1668" t="s">
        <v>727</v>
      </c>
      <c r="F18" s="1672" t="s">
        <v>797</v>
      </c>
      <c r="G18" s="1658" t="s">
        <v>568</v>
      </c>
      <c r="H18" s="561"/>
      <c r="I18" s="561"/>
      <c r="J18" s="293"/>
      <c r="K18" s="547"/>
      <c r="AF18" s="1635">
        <v>19</v>
      </c>
    </row>
    <row customHeight="1" ht="24">
      <c r="D19" s="1642"/>
      <c r="E19" s="1668" t="s">
        <v>730</v>
      </c>
      <c r="F19" s="1672" t="s">
        <v>798</v>
      </c>
      <c r="G19" s="1658" t="s">
        <v>568</v>
      </c>
      <c r="H19" s="561"/>
      <c r="I19" s="561"/>
      <c r="J19" s="293"/>
      <c r="K19" s="547"/>
      <c r="AF19" s="1635">
        <v>23</v>
      </c>
    </row>
    <row customHeight="1" ht="35.699999999999996">
      <c r="D20" s="1642"/>
      <c r="E20" s="1668" t="s">
        <v>308</v>
      </c>
      <c r="F20" s="1671" t="s">
        <v>799</v>
      </c>
      <c r="G20" s="1658" t="s">
        <v>568</v>
      </c>
      <c r="H20" s="561"/>
      <c r="I20" s="561"/>
      <c r="J20" s="293"/>
      <c r="K20" s="547"/>
      <c r="AF20" s="1635">
        <v>34</v>
      </c>
    </row>
    <row customHeight="1" ht="48.29999999999999">
      <c r="D21" s="1642"/>
      <c r="E21" s="1668" t="s">
        <v>311</v>
      </c>
      <c r="F21" s="1671" t="s">
        <v>800</v>
      </c>
      <c r="G21" s="1658" t="s">
        <v>568</v>
      </c>
      <c r="H21" s="561"/>
      <c r="I21" s="561"/>
      <c r="J21" s="293"/>
      <c r="K21" s="547"/>
      <c r="AF21" s="1635">
        <v>46</v>
      </c>
    </row>
    <row customHeight="1" ht="60">
      <c r="D22" s="1642"/>
      <c r="E22" s="1668" t="s">
        <v>744</v>
      </c>
      <c r="F22" s="1671" t="s">
        <v>801</v>
      </c>
      <c r="G22" s="1658" t="s">
        <v>568</v>
      </c>
      <c r="H22" s="561"/>
      <c r="I22" s="561"/>
      <c r="J22" s="293"/>
      <c r="K22" s="547"/>
      <c r="AF22" s="1635">
        <v>57</v>
      </c>
    </row>
    <row customHeight="1" ht="35.699999999999996">
      <c r="D23" s="1642"/>
      <c r="E23" s="1668" t="s">
        <v>751</v>
      </c>
      <c r="F23" s="1671" t="s">
        <v>802</v>
      </c>
      <c r="G23" s="1658" t="s">
        <v>568</v>
      </c>
      <c r="H23" s="561"/>
      <c r="I23" s="561"/>
      <c r="J23" s="293"/>
      <c r="K23" s="547"/>
      <c r="AF23" s="1635">
        <v>34</v>
      </c>
    </row>
    <row customHeight="1" ht="35.699999999999996">
      <c r="D24" s="1642"/>
      <c r="E24" s="1668" t="s">
        <v>753</v>
      </c>
      <c r="F24" s="1671" t="s">
        <v>803</v>
      </c>
      <c r="G24" s="1658" t="s">
        <v>568</v>
      </c>
      <c r="H24" s="561"/>
      <c r="I24" s="561"/>
      <c r="J24" s="293"/>
      <c r="K24" s="547"/>
      <c r="AF24" s="1635">
        <v>34</v>
      </c>
    </row>
    <row customHeight="1" ht="24">
      <c r="D25" s="1642"/>
      <c r="E25" s="1668" t="s">
        <v>755</v>
      </c>
      <c r="F25" s="1671" t="s">
        <v>804</v>
      </c>
      <c r="G25" s="1658" t="s">
        <v>568</v>
      </c>
      <c r="H25" s="561"/>
      <c r="I25" s="561"/>
      <c r="J25" s="293"/>
      <c r="K25" s="547"/>
      <c r="AF25" s="1635">
        <v>23</v>
      </c>
    </row>
    <row customHeight="1" ht="76.5">
      <c r="D26" s="1642"/>
      <c r="E26" s="1668" t="s">
        <v>757</v>
      </c>
      <c r="F26" s="1671" t="s">
        <v>805</v>
      </c>
      <c r="G26" s="1658" t="s">
        <v>568</v>
      </c>
      <c r="H26" s="561"/>
      <c r="I26" s="561"/>
      <c r="J26" s="293"/>
      <c r="K26" s="547"/>
      <c r="AF26" s="1635">
        <v>73</v>
      </c>
    </row>
    <row s="1370" customFormat="1" customHeight="1" ht="35.699999999999996">
      <c r="A27" s="991"/>
      <c r="C27" s="1640"/>
      <c r="D27" s="1642"/>
      <c r="E27" s="1633" t="s">
        <v>761</v>
      </c>
      <c r="F27" s="1632" t="s">
        <v>806</v>
      </c>
      <c r="G27" s="1659" t="s">
        <v>568</v>
      </c>
      <c r="H27" s="583">
        <f>SUM(H28:H29)</f>
        <v>0</v>
      </c>
      <c r="I27" s="583">
        <f>SUM(I28:I29)</f>
        <v>0</v>
      </c>
      <c r="J27" s="293" t="s">
        <v>759</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593</v>
      </c>
      <c r="G29" s="576"/>
      <c r="H29" s="577"/>
      <c r="I29" s="577"/>
      <c r="J29" s="305" t="s">
        <v>760</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807</v>
      </c>
      <c r="G30" s="1658" t="s">
        <v>568</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808</v>
      </c>
      <c r="G31" s="1658" t="s">
        <v>568</v>
      </c>
      <c r="H31" s="561"/>
      <c r="I31" s="561"/>
      <c r="J31" s="293" t="s">
        <v>809</v>
      </c>
      <c r="K31" s="547"/>
      <c r="L31" s="1640"/>
      <c r="M31" s="1640"/>
      <c r="R31" s="1640"/>
      <c r="U31" s="548"/>
      <c r="AA31" s="1636"/>
      <c r="AB31" s="1636"/>
      <c r="AC31" s="1636"/>
      <c r="AD31" s="1636"/>
      <c r="AE31" s="1636"/>
      <c r="AF31" s="1164">
        <v>34</v>
      </c>
    </row>
    <row s="1370" customFormat="1" customHeight="1" ht="24">
      <c r="A32" s="991"/>
      <c r="C32" s="1640"/>
      <c r="D32" s="1642"/>
      <c r="E32" s="1668" t="s">
        <v>769</v>
      </c>
      <c r="F32" s="694" t="s">
        <v>773</v>
      </c>
      <c r="G32" s="1658" t="s">
        <v>568</v>
      </c>
      <c r="H32" s="561"/>
      <c r="I32" s="561"/>
      <c r="J32" s="293" t="s">
        <v>810</v>
      </c>
      <c r="K32" s="547"/>
      <c r="L32" s="1640"/>
      <c r="M32" s="1640"/>
      <c r="R32" s="1640"/>
      <c r="U32" s="548"/>
      <c r="AA32" s="1636"/>
      <c r="AB32" s="1636"/>
      <c r="AC32" s="1636"/>
      <c r="AD32" s="1636"/>
      <c r="AE32" s="1636"/>
      <c r="AF32" s="1164">
        <v>23</v>
      </c>
    </row>
    <row s="1370" customFormat="1" customHeight="1" ht="24">
      <c r="A33" s="991"/>
      <c r="C33" s="1640"/>
      <c r="D33" s="1642"/>
      <c r="E33" s="1668" t="s">
        <v>811</v>
      </c>
      <c r="F33" s="694" t="s">
        <v>812</v>
      </c>
      <c r="G33" s="1658" t="s">
        <v>568</v>
      </c>
      <c r="H33" s="561"/>
      <c r="I33" s="561"/>
      <c r="J33" s="293" t="s">
        <v>813</v>
      </c>
      <c r="K33" s="547"/>
      <c r="L33" s="1640"/>
      <c r="M33" s="1640"/>
      <c r="R33" s="1640"/>
      <c r="U33" s="548"/>
      <c r="AA33" s="1636"/>
      <c r="AB33" s="1636"/>
      <c r="AC33" s="1636"/>
      <c r="AD33" s="1636"/>
      <c r="AE33" s="1636"/>
      <c r="AF33" s="1164">
        <v>23</v>
      </c>
    </row>
    <row s="1370" customFormat="1" customHeight="1" ht="24">
      <c r="A34" s="991"/>
      <c r="C34" s="1640"/>
      <c r="D34" s="1642"/>
      <c r="E34" s="1668" t="s">
        <v>814</v>
      </c>
      <c r="F34" s="694" t="s">
        <v>779</v>
      </c>
      <c r="G34" s="1658" t="s">
        <v>568</v>
      </c>
      <c r="H34" s="561"/>
      <c r="I34" s="561"/>
      <c r="J34" s="293" t="s">
        <v>815</v>
      </c>
      <c r="K34" s="547"/>
      <c r="L34" s="1640"/>
      <c r="M34" s="1640"/>
      <c r="R34" s="1640"/>
      <c r="U34" s="548"/>
      <c r="AA34" s="1636"/>
      <c r="AB34" s="1636"/>
      <c r="AC34" s="1636"/>
      <c r="AD34" s="1636"/>
      <c r="AE34" s="1636"/>
      <c r="AF34" s="1164">
        <v>23</v>
      </c>
    </row>
    <row s="1370" customFormat="1" customHeight="1" ht="35.699999999999996">
      <c r="A35" s="991"/>
      <c r="C35" s="1640" t="s">
        <v>604</v>
      </c>
      <c r="D35" s="1642"/>
      <c r="E35" s="1668" t="s">
        <v>109</v>
      </c>
      <c r="F35" s="1665" t="s">
        <v>645</v>
      </c>
      <c r="G35" s="1661" t="s">
        <v>307</v>
      </c>
      <c r="H35" s="405"/>
      <c r="I35" s="405"/>
      <c r="J35" s="293" t="s">
        <v>816</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817</v>
      </c>
      <c r="G36" s="1658" t="s">
        <v>784</v>
      </c>
      <c r="H36" s="549"/>
      <c r="I36" s="549"/>
      <c r="J36" s="293" t="s">
        <v>785</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818</v>
      </c>
      <c r="G37" s="1658" t="s">
        <v>787</v>
      </c>
      <c r="H37" s="549"/>
      <c r="I37" s="549"/>
      <c r="J37" s="293" t="s">
        <v>788</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819</v>
      </c>
      <c r="F39" s="2289" t="s">
        <v>820</v>
      </c>
      <c r="G39" s="2289"/>
      <c r="H39" s="373"/>
      <c r="I39" s="373"/>
      <c r="J39" s="373"/>
      <c r="AF39" s="1635">
        <v>26</v>
      </c>
    </row>
    <row s="1645" customFormat="1" customHeight="1" ht="39.75">
      <c r="A40" s="991"/>
      <c r="B40" s="1640"/>
      <c r="C40" s="1640"/>
      <c r="D40" s="355"/>
      <c r="F40" s="2289" t="s">
        <v>821</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5E1A8-5FB1-B534-A7D2-0.5DB6E85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"Водоканал"</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115</v>
      </c>
      <c r="J6" s="1026"/>
      <c r="X6" s="509">
        <v>1</v>
      </c>
    </row>
    <row customHeight="1" ht="11.549999999999999">
      <c r="D7" s="715"/>
      <c r="E7" s="2371" t="s">
        <v>104</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580</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581</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301</v>
      </c>
      <c r="E10" s="2106"/>
      <c r="F10" s="2106"/>
      <c r="G10" s="2106"/>
      <c r="H10" s="2106"/>
      <c r="I10" s="2106"/>
      <c r="J10" s="2107"/>
      <c r="K10" s="2203"/>
      <c r="L10" s="513"/>
      <c r="X10" s="762">
        <v>11</v>
      </c>
    </row>
    <row s="1639" customFormat="1" customHeight="1" ht="24">
      <c r="A11" s="2389"/>
      <c r="B11" s="2389"/>
      <c r="C11" s="661"/>
      <c r="D11" s="707" t="s">
        <v>87</v>
      </c>
      <c r="E11" s="709" t="s">
        <v>822</v>
      </c>
      <c r="F11" s="709" t="s">
        <v>582</v>
      </c>
      <c r="G11" s="469" t="s">
        <v>304</v>
      </c>
      <c r="H11" s="469" t="s">
        <v>391</v>
      </c>
      <c r="I11" s="811" t="s">
        <v>304</v>
      </c>
      <c r="J11" s="812" t="s">
        <v>391</v>
      </c>
      <c r="K11" s="2236"/>
      <c r="L11" s="662"/>
      <c r="X11" s="513">
        <v>23</v>
      </c>
    </row>
    <row s="1646" customFormat="1" customHeight="1" ht="10.5">
      <c r="A12" s="956"/>
      <c r="D12" s="1029" t="s">
        <v>98</v>
      </c>
      <c r="E12" s="1029" t="s">
        <v>108</v>
      </c>
      <c r="F12" s="1029" t="s">
        <v>89</v>
      </c>
      <c r="G12" s="1030" t="str">
        <f>G1&amp;".1"</f>
        <v>4.1</v>
      </c>
      <c r="H12" s="1030" t="str">
        <f>G1&amp;".2"</f>
        <v>4.2</v>
      </c>
      <c r="I12" s="1030" t="str">
        <f>I1&amp;".1"</f>
        <v>4.1</v>
      </c>
      <c r="J12" s="1030" t="str">
        <f>I1&amp;".2"</f>
        <v>4.2</v>
      </c>
      <c r="K12" s="1030"/>
      <c r="X12" s="515">
        <v>10</v>
      </c>
    </row>
    <row customHeight="1" ht="22.5" hidden="1">
      <c r="A13" s="2396" t="s">
        <v>823</v>
      </c>
      <c r="D13" s="957" t="s">
        <v>98</v>
      </c>
      <c r="E13" s="283" t="s">
        <v>824</v>
      </c>
      <c r="F13" s="664" t="s">
        <v>825</v>
      </c>
      <c r="G13" s="561"/>
      <c r="H13" s="665"/>
      <c r="I13" s="561"/>
      <c r="J13" s="665"/>
      <c r="K13" s="293" t="s">
        <v>826</v>
      </c>
      <c r="L13" s="724"/>
      <c r="X13" s="509">
        <v>0</v>
      </c>
    </row>
    <row customHeight="1" ht="22.5" hidden="1">
      <c r="A14" s="2396"/>
      <c r="D14" s="543" t="s">
        <v>108</v>
      </c>
      <c r="E14" s="283" t="s">
        <v>827</v>
      </c>
      <c r="F14" s="664" t="s">
        <v>828</v>
      </c>
      <c r="G14" s="561"/>
      <c r="H14" s="666"/>
      <c r="I14" s="561"/>
      <c r="J14" s="666"/>
      <c r="K14" s="293" t="s">
        <v>829</v>
      </c>
      <c r="L14" s="724"/>
      <c r="X14" s="509">
        <v>0</v>
      </c>
    </row>
    <row s="1639" customFormat="1" customHeight="1" ht="78.75" hidden="1">
      <c r="A15" s="2396"/>
      <c r="B15" s="515"/>
      <c r="D15" s="957" t="s">
        <v>89</v>
      </c>
      <c r="E15" s="711" t="s">
        <v>830</v>
      </c>
      <c r="F15" s="954" t="s">
        <v>307</v>
      </c>
      <c r="G15" s="954" t="s">
        <v>307</v>
      </c>
      <c r="H15" s="110"/>
      <c r="I15" s="954" t="s">
        <v>307</v>
      </c>
      <c r="J15" s="110"/>
      <c r="K15" s="293" t="s">
        <v>831</v>
      </c>
      <c r="L15" s="724"/>
      <c r="X15" s="762">
        <v>0</v>
      </c>
    </row>
    <row s="1639" customFormat="1" customHeight="1" ht="22.5" hidden="1">
      <c r="A16" s="2396"/>
      <c r="B16" s="515"/>
      <c r="D16" s="957" t="s">
        <v>325</v>
      </c>
      <c r="E16" s="958" t="s">
        <v>832</v>
      </c>
      <c r="F16" s="954" t="s">
        <v>833</v>
      </c>
      <c r="G16" s="821"/>
      <c r="H16" s="110"/>
      <c r="I16" s="821"/>
      <c r="J16" s="110"/>
      <c r="K16" s="293"/>
      <c r="L16" s="724"/>
      <c r="X16" s="762">
        <v>0</v>
      </c>
    </row>
    <row s="1639" customFormat="1" customHeight="1" ht="22.5" hidden="1">
      <c r="A17" s="2396"/>
      <c r="B17" s="515"/>
      <c r="D17" s="957" t="s">
        <v>333</v>
      </c>
      <c r="E17" s="958" t="s">
        <v>834</v>
      </c>
      <c r="F17" s="954" t="s">
        <v>835</v>
      </c>
      <c r="G17" s="821"/>
      <c r="H17" s="110"/>
      <c r="I17" s="821"/>
      <c r="J17" s="110"/>
      <c r="K17" s="293"/>
      <c r="L17" s="724"/>
      <c r="X17" s="762">
        <v>0</v>
      </c>
    </row>
    <row s="1639" customFormat="1" customHeight="1" ht="33.75" hidden="1">
      <c r="A18" s="2396"/>
      <c r="B18" s="515"/>
      <c r="D18" s="957" t="s">
        <v>335</v>
      </c>
      <c r="E18" s="958" t="s">
        <v>836</v>
      </c>
      <c r="F18" s="954" t="s">
        <v>587</v>
      </c>
      <c r="G18" s="684"/>
      <c r="H18" s="110"/>
      <c r="I18" s="684"/>
      <c r="J18" s="110"/>
      <c r="K18" s="293"/>
      <c r="L18" s="724"/>
      <c r="X18" s="762">
        <v>0</v>
      </c>
    </row>
    <row customHeight="1" ht="101.25" hidden="1">
      <c r="A19" s="2396"/>
      <c r="D19" s="957" t="s">
        <v>90</v>
      </c>
      <c r="E19" s="283" t="s">
        <v>837</v>
      </c>
      <c r="F19" s="664" t="s">
        <v>562</v>
      </c>
      <c r="G19" s="667"/>
      <c r="H19" s="666"/>
      <c r="I19" s="959"/>
      <c r="J19" s="666"/>
      <c r="K19" s="293" t="s">
        <v>838</v>
      </c>
      <c r="L19" s="724"/>
      <c r="X19" s="509">
        <v>0</v>
      </c>
    </row>
    <row s="1639" customFormat="1" customHeight="1" ht="18.75" hidden="1">
      <c r="A20" s="2396"/>
      <c r="C20" s="960"/>
      <c r="D20" s="957" t="s">
        <v>769</v>
      </c>
      <c r="E20" s="958" t="s">
        <v>839</v>
      </c>
      <c r="F20" s="954" t="s">
        <v>307</v>
      </c>
      <c r="G20" s="954" t="s">
        <v>307</v>
      </c>
      <c r="H20" s="953" t="s">
        <v>307</v>
      </c>
      <c r="I20" s="954" t="s">
        <v>307</v>
      </c>
      <c r="J20" s="953" t="s">
        <v>307</v>
      </c>
      <c r="K20" s="952"/>
      <c r="L20" s="724"/>
      <c r="W20" s="679"/>
      <c r="X20" s="762">
        <v>0</v>
      </c>
    </row>
    <row s="1639" customFormat="1" customHeight="1" ht="33.75" hidden="1">
      <c r="A21" s="2396"/>
      <c r="C21" s="960"/>
      <c r="D21" s="957" t="s">
        <v>772</v>
      </c>
      <c r="E21" s="580" t="s">
        <v>840</v>
      </c>
      <c r="F21" s="954" t="s">
        <v>841</v>
      </c>
      <c r="G21" s="684"/>
      <c r="H21" s="110"/>
      <c r="I21" s="684"/>
      <c r="J21" s="110"/>
      <c r="K21" s="952"/>
      <c r="L21" s="724"/>
      <c r="W21" s="679"/>
      <c r="X21" s="762">
        <v>0</v>
      </c>
    </row>
    <row s="1639" customFormat="1" customHeight="1" ht="33.75" hidden="1">
      <c r="A22" s="2396"/>
      <c r="C22" s="960"/>
      <c r="D22" s="957" t="s">
        <v>775</v>
      </c>
      <c r="E22" s="580" t="s">
        <v>842</v>
      </c>
      <c r="F22" s="954" t="s">
        <v>843</v>
      </c>
      <c r="G22" s="684"/>
      <c r="H22" s="110"/>
      <c r="I22" s="684"/>
      <c r="J22" s="110"/>
      <c r="K22" s="952"/>
      <c r="L22" s="724"/>
      <c r="W22" s="679"/>
      <c r="X22" s="762">
        <v>0</v>
      </c>
    </row>
    <row s="1639" customFormat="1" customHeight="1" ht="22.5" hidden="1">
      <c r="A23" s="2396"/>
      <c r="C23" s="960"/>
      <c r="D23" s="957" t="s">
        <v>811</v>
      </c>
      <c r="E23" s="958" t="s">
        <v>844</v>
      </c>
      <c r="F23" s="954" t="s">
        <v>307</v>
      </c>
      <c r="G23" s="954" t="s">
        <v>307</v>
      </c>
      <c r="H23" s="953" t="s">
        <v>307</v>
      </c>
      <c r="I23" s="954" t="s">
        <v>307</v>
      </c>
      <c r="J23" s="953" t="s">
        <v>307</v>
      </c>
      <c r="K23" s="952"/>
      <c r="L23" s="724"/>
      <c r="W23" s="679"/>
      <c r="X23" s="762">
        <v>0</v>
      </c>
    </row>
    <row s="1639" customFormat="1" customHeight="1" ht="22.5" hidden="1">
      <c r="A24" s="2396"/>
      <c r="C24" s="960"/>
      <c r="D24" s="957" t="s">
        <v>845</v>
      </c>
      <c r="E24" s="580" t="s">
        <v>846</v>
      </c>
      <c r="F24" s="954" t="s">
        <v>847</v>
      </c>
      <c r="G24" s="684"/>
      <c r="H24" s="690"/>
      <c r="I24" s="684"/>
      <c r="J24" s="690"/>
      <c r="K24" s="952"/>
      <c r="L24" s="724"/>
      <c r="W24" s="679"/>
      <c r="X24" s="762">
        <v>0</v>
      </c>
    </row>
    <row s="1639" customFormat="1" customHeight="1" ht="22.5" hidden="1">
      <c r="A25" s="2396"/>
      <c r="C25" s="960"/>
      <c r="D25" s="957" t="s">
        <v>848</v>
      </c>
      <c r="E25" s="580" t="s">
        <v>849</v>
      </c>
      <c r="F25" s="954" t="s">
        <v>307</v>
      </c>
      <c r="G25" s="954" t="s">
        <v>307</v>
      </c>
      <c r="H25" s="953" t="s">
        <v>307</v>
      </c>
      <c r="I25" s="954" t="s">
        <v>307</v>
      </c>
      <c r="J25" s="953" t="s">
        <v>307</v>
      </c>
      <c r="K25" s="952"/>
      <c r="L25" s="724"/>
      <c r="W25" s="679"/>
      <c r="X25" s="762">
        <v>0</v>
      </c>
    </row>
    <row s="1639" customFormat="1" customHeight="1" ht="18.75" hidden="1">
      <c r="A26" s="2396"/>
      <c r="C26" s="960"/>
      <c r="D26" s="957" t="s">
        <v>850</v>
      </c>
      <c r="E26" s="557" t="s">
        <v>851</v>
      </c>
      <c r="F26" s="954" t="s">
        <v>852</v>
      </c>
      <c r="G26" s="684"/>
      <c r="H26" s="690"/>
      <c r="I26" s="684"/>
      <c r="J26" s="690"/>
      <c r="K26" s="952"/>
      <c r="L26" s="724"/>
      <c r="W26" s="679"/>
      <c r="X26" s="762">
        <v>0</v>
      </c>
    </row>
    <row s="1639" customFormat="1" customHeight="1" ht="18.75" hidden="1">
      <c r="A27" s="2396"/>
      <c r="C27" s="960"/>
      <c r="D27" s="957" t="s">
        <v>853</v>
      </c>
      <c r="E27" s="557" t="s">
        <v>854</v>
      </c>
      <c r="F27" s="954" t="s">
        <v>855</v>
      </c>
      <c r="G27" s="684"/>
      <c r="H27" s="690"/>
      <c r="I27" s="684"/>
      <c r="J27" s="690"/>
      <c r="K27" s="952"/>
      <c r="L27" s="724"/>
      <c r="W27" s="679"/>
      <c r="X27" s="762">
        <v>0</v>
      </c>
    </row>
    <row s="1639" customFormat="1" customHeight="1" ht="18.75" hidden="1">
      <c r="A28" s="2396"/>
      <c r="C28" s="960"/>
      <c r="D28" s="957" t="s">
        <v>856</v>
      </c>
      <c r="E28" s="580" t="s">
        <v>857</v>
      </c>
      <c r="F28" s="954" t="s">
        <v>307</v>
      </c>
      <c r="G28" s="954" t="s">
        <v>307</v>
      </c>
      <c r="H28" s="953" t="s">
        <v>307</v>
      </c>
      <c r="I28" s="954" t="s">
        <v>307</v>
      </c>
      <c r="J28" s="953" t="s">
        <v>307</v>
      </c>
      <c r="K28" s="952"/>
      <c r="L28" s="724"/>
      <c r="W28" s="679"/>
      <c r="X28" s="762">
        <v>0</v>
      </c>
    </row>
    <row s="1639" customFormat="1" customHeight="1" ht="18.75" hidden="1">
      <c r="A29" s="2396"/>
      <c r="C29" s="960"/>
      <c r="D29" s="957" t="s">
        <v>858</v>
      </c>
      <c r="E29" s="557" t="s">
        <v>851</v>
      </c>
      <c r="F29" s="954" t="s">
        <v>859</v>
      </c>
      <c r="G29" s="684"/>
      <c r="H29" s="690"/>
      <c r="I29" s="684"/>
      <c r="J29" s="690"/>
      <c r="K29" s="952"/>
      <c r="L29" s="724"/>
      <c r="W29" s="679"/>
      <c r="X29" s="762">
        <v>0</v>
      </c>
    </row>
    <row s="1639" customFormat="1" customHeight="1" ht="18.75" hidden="1">
      <c r="A30" s="2396"/>
      <c r="C30" s="960"/>
      <c r="D30" s="957" t="s">
        <v>860</v>
      </c>
      <c r="E30" s="557" t="s">
        <v>861</v>
      </c>
      <c r="F30" s="954" t="s">
        <v>862</v>
      </c>
      <c r="G30" s="684"/>
      <c r="H30" s="690"/>
      <c r="I30" s="684"/>
      <c r="J30" s="690"/>
      <c r="K30" s="952"/>
      <c r="L30" s="724"/>
      <c r="W30" s="679"/>
      <c r="X30" s="762">
        <v>0</v>
      </c>
    </row>
    <row customHeight="1" ht="126.75" hidden="1">
      <c r="A31" s="2396"/>
      <c r="D31" s="957" t="s">
        <v>109</v>
      </c>
      <c r="E31" s="283" t="s">
        <v>863</v>
      </c>
      <c r="F31" s="664" t="s">
        <v>574</v>
      </c>
      <c r="G31" s="561"/>
      <c r="H31" s="666"/>
      <c r="I31" s="561"/>
      <c r="J31" s="666"/>
      <c r="K31" s="293" t="s">
        <v>864</v>
      </c>
      <c r="L31" s="724"/>
      <c r="X31" s="509">
        <v>0</v>
      </c>
    </row>
    <row customHeight="1" ht="56.25" hidden="1">
      <c r="A32" s="2396"/>
      <c r="D32" s="957" t="s">
        <v>91</v>
      </c>
      <c r="E32" s="283" t="s">
        <v>865</v>
      </c>
      <c r="F32" s="543" t="s">
        <v>835</v>
      </c>
      <c r="G32" s="561"/>
      <c r="H32" s="666"/>
      <c r="I32" s="561"/>
      <c r="J32" s="666"/>
      <c r="K32" s="293" t="s">
        <v>866</v>
      </c>
      <c r="L32" s="724"/>
      <c r="X32" s="509">
        <v>0</v>
      </c>
    </row>
    <row customHeight="1" ht="11.25" hidden="1">
      <c r="A33" s="2396"/>
      <c r="E33" s="668"/>
      <c r="F33" s="185"/>
      <c r="G33" s="185"/>
      <c r="H33" s="185"/>
      <c r="I33" s="185"/>
      <c r="J33" s="185"/>
      <c r="K33" s="185"/>
      <c r="X33" s="509">
        <v>0</v>
      </c>
    </row>
    <row customHeight="1" ht="12.75" hidden="1">
      <c r="A34" s="2396"/>
      <c r="D34" s="69">
        <v>1</v>
      </c>
      <c r="E34" s="339" t="s">
        <v>867</v>
      </c>
      <c r="X34" s="509">
        <v>0</v>
      </c>
    </row>
    <row customHeight="1" ht="11.25" hidden="1">
      <c r="A35" s="2396"/>
      <c r="D35" s="373"/>
      <c r="E35" s="339" t="s">
        <v>868</v>
      </c>
      <c r="X35" s="509">
        <v>0</v>
      </c>
    </row>
    <row s="1639" customFormat="1" customHeight="1" ht="11.549999999999999">
      <c r="A36" s="1037"/>
      <c r="B36" s="522"/>
      <c r="D36" s="1038"/>
      <c r="E36" s="1039"/>
      <c r="X36" s="513">
        <v>11</v>
      </c>
    </row>
    <row s="1639" customFormat="1" customHeight="1" ht="22.5">
      <c r="A37" s="2396" t="s">
        <v>869</v>
      </c>
      <c r="B37" s="515"/>
      <c r="D37" s="957">
        <v>1</v>
      </c>
      <c r="E37" s="711" t="s">
        <v>870</v>
      </c>
      <c r="F37" s="664" t="s">
        <v>825</v>
      </c>
      <c r="G37" s="561"/>
      <c r="H37" s="523"/>
      <c r="I37" s="561"/>
      <c r="J37" s="523"/>
      <c r="K37" s="293" t="s">
        <v>871</v>
      </c>
      <c r="X37" s="762">
        <v>0</v>
      </c>
    </row>
    <row s="1639" customFormat="1" customHeight="1" ht="22.5">
      <c r="A38" s="2396"/>
      <c r="B38" s="515"/>
      <c r="D38" s="673" t="s">
        <v>108</v>
      </c>
      <c r="E38" s="1036" t="s">
        <v>872</v>
      </c>
      <c r="F38" s="1040" t="s">
        <v>562</v>
      </c>
      <c r="G38" s="1040" t="s">
        <v>562</v>
      </c>
      <c r="H38" s="1034"/>
      <c r="I38" s="1040" t="s">
        <v>562</v>
      </c>
      <c r="J38" s="1034"/>
      <c r="K38" s="1035"/>
      <c r="X38" s="762">
        <v>0</v>
      </c>
    </row>
    <row s="1639" customFormat="1" customHeight="1" ht="33.75">
      <c r="A39" s="2396"/>
      <c r="B39" s="515"/>
      <c r="D39" s="669" t="s">
        <v>727</v>
      </c>
      <c r="E39" s="727" t="s">
        <v>873</v>
      </c>
      <c r="F39" s="664" t="s">
        <v>874</v>
      </c>
      <c r="G39" s="672"/>
      <c r="H39" s="1027"/>
      <c r="I39" s="672"/>
      <c r="J39" s="1027"/>
      <c r="K39" s="293" t="s">
        <v>875</v>
      </c>
      <c r="X39" s="762">
        <v>0</v>
      </c>
    </row>
    <row s="1639" customFormat="1" customHeight="1" ht="33.75">
      <c r="A40" s="2396"/>
      <c r="B40" s="515"/>
      <c r="D40" s="669" t="s">
        <v>730</v>
      </c>
      <c r="E40" s="727" t="s">
        <v>876</v>
      </c>
      <c r="F40" s="1031" t="s">
        <v>877</v>
      </c>
      <c r="G40" s="745"/>
      <c r="H40" s="1027"/>
      <c r="I40" s="745"/>
      <c r="J40" s="1027"/>
      <c r="K40" s="293" t="s">
        <v>878</v>
      </c>
      <c r="X40" s="762">
        <v>0</v>
      </c>
    </row>
    <row s="1639" customFormat="1" customHeight="1" ht="22.5">
      <c r="A41" s="2396"/>
      <c r="B41" s="515"/>
      <c r="D41" s="669" t="s">
        <v>89</v>
      </c>
      <c r="E41" s="726" t="s">
        <v>879</v>
      </c>
      <c r="F41" s="664" t="s">
        <v>562</v>
      </c>
      <c r="G41" s="664" t="s">
        <v>562</v>
      </c>
      <c r="H41" s="1028"/>
      <c r="I41" s="664" t="s">
        <v>562</v>
      </c>
      <c r="J41" s="1028"/>
      <c r="K41" s="306"/>
      <c r="X41" s="762">
        <v>0</v>
      </c>
    </row>
    <row s="1639" customFormat="1" customHeight="1" ht="45">
      <c r="A42" s="2396"/>
      <c r="B42" s="515"/>
      <c r="D42" s="669" t="s">
        <v>325</v>
      </c>
      <c r="E42" s="727" t="s">
        <v>880</v>
      </c>
      <c r="F42" s="664" t="s">
        <v>574</v>
      </c>
      <c r="G42" s="561"/>
      <c r="H42" s="1028"/>
      <c r="I42" s="561"/>
      <c r="J42" s="1028"/>
      <c r="K42" s="306" t="s">
        <v>881</v>
      </c>
      <c r="X42" s="762">
        <v>0</v>
      </c>
    </row>
    <row s="1639" customFormat="1" customHeight="1" ht="45">
      <c r="A43" s="2396"/>
      <c r="B43" s="515"/>
      <c r="D43" s="669" t="s">
        <v>333</v>
      </c>
      <c r="E43" s="671" t="s">
        <v>882</v>
      </c>
      <c r="F43" s="1032" t="s">
        <v>574</v>
      </c>
      <c r="G43" s="746"/>
      <c r="H43" s="1027"/>
      <c r="I43" s="746"/>
      <c r="J43" s="1027"/>
      <c r="K43" s="306" t="s">
        <v>883</v>
      </c>
      <c r="X43" s="762">
        <v>0</v>
      </c>
    </row>
    <row s="1639" customFormat="1" customHeight="1" ht="11.25">
      <c r="A44" s="2396"/>
      <c r="B44" s="515"/>
      <c r="D44" s="669" t="s">
        <v>90</v>
      </c>
      <c r="E44" s="670" t="s">
        <v>884</v>
      </c>
      <c r="F44" s="664" t="s">
        <v>874</v>
      </c>
      <c r="G44" s="672"/>
      <c r="H44" s="1027"/>
      <c r="I44" s="672"/>
      <c r="J44" s="1027"/>
      <c r="K44" s="293"/>
      <c r="X44" s="762">
        <v>0</v>
      </c>
    </row>
    <row s="1639" customFormat="1" customHeight="1" ht="11.25">
      <c r="A45" s="2396"/>
      <c r="B45" s="515"/>
      <c r="D45" s="669" t="s">
        <v>769</v>
      </c>
      <c r="E45" s="671" t="s">
        <v>885</v>
      </c>
      <c r="F45" s="664" t="s">
        <v>874</v>
      </c>
      <c r="G45" s="672"/>
      <c r="H45" s="1027"/>
      <c r="I45" s="672"/>
      <c r="J45" s="1027"/>
      <c r="K45" s="293"/>
      <c r="X45" s="762">
        <v>0</v>
      </c>
    </row>
    <row s="1639" customFormat="1" customHeight="1" ht="11.25">
      <c r="A46" s="2396"/>
      <c r="B46" s="515"/>
      <c r="D46" s="669" t="s">
        <v>811</v>
      </c>
      <c r="E46" s="671" t="s">
        <v>886</v>
      </c>
      <c r="F46" s="664" t="s">
        <v>874</v>
      </c>
      <c r="G46" s="672"/>
      <c r="H46" s="1027"/>
      <c r="I46" s="672"/>
      <c r="J46" s="1027"/>
      <c r="K46" s="293"/>
      <c r="X46" s="762">
        <v>0</v>
      </c>
    </row>
    <row s="1639" customFormat="1" customHeight="1" ht="11.25">
      <c r="A47" s="2396"/>
      <c r="B47" s="515"/>
      <c r="D47" s="669" t="s">
        <v>814</v>
      </c>
      <c r="E47" s="671" t="s">
        <v>887</v>
      </c>
      <c r="F47" s="664" t="s">
        <v>874</v>
      </c>
      <c r="G47" s="672"/>
      <c r="H47" s="1027"/>
      <c r="I47" s="672"/>
      <c r="J47" s="1027"/>
      <c r="K47" s="293"/>
      <c r="X47" s="762">
        <v>0</v>
      </c>
    </row>
    <row s="1639" customFormat="1" customHeight="1" ht="11.25">
      <c r="A48" s="2396"/>
      <c r="B48" s="515"/>
      <c r="D48" s="669" t="s">
        <v>888</v>
      </c>
      <c r="E48" s="675" t="s">
        <v>889</v>
      </c>
      <c r="F48" s="664" t="s">
        <v>874</v>
      </c>
      <c r="G48" s="672"/>
      <c r="H48" s="1027"/>
      <c r="I48" s="672"/>
      <c r="J48" s="1027"/>
      <c r="K48" s="293"/>
      <c r="X48" s="762">
        <v>0</v>
      </c>
    </row>
    <row s="1639" customFormat="1" customHeight="1" ht="11.25">
      <c r="A49" s="2396"/>
      <c r="B49" s="515"/>
      <c r="D49" s="669" t="s">
        <v>890</v>
      </c>
      <c r="E49" s="675" t="s">
        <v>891</v>
      </c>
      <c r="F49" s="664" t="s">
        <v>874</v>
      </c>
      <c r="G49" s="672"/>
      <c r="H49" s="1027"/>
      <c r="I49" s="672"/>
      <c r="J49" s="1027"/>
      <c r="K49" s="293"/>
      <c r="X49" s="762">
        <v>0</v>
      </c>
    </row>
    <row s="1639" customFormat="1" customHeight="1" ht="11.25">
      <c r="A50" s="2396"/>
      <c r="B50" s="515"/>
      <c r="D50" s="669" t="s">
        <v>892</v>
      </c>
      <c r="E50" s="671" t="s">
        <v>893</v>
      </c>
      <c r="F50" s="664" t="s">
        <v>874</v>
      </c>
      <c r="G50" s="672"/>
      <c r="H50" s="1027"/>
      <c r="I50" s="672"/>
      <c r="J50" s="1027"/>
      <c r="K50" s="293"/>
      <c r="X50" s="762">
        <v>0</v>
      </c>
    </row>
    <row s="1639" customFormat="1" customHeight="1" ht="11.25">
      <c r="A51" s="2396"/>
      <c r="B51" s="515"/>
      <c r="D51" s="669" t="s">
        <v>894</v>
      </c>
      <c r="E51" s="671" t="s">
        <v>895</v>
      </c>
      <c r="F51" s="664" t="s">
        <v>874</v>
      </c>
      <c r="G51" s="672"/>
      <c r="H51" s="1027"/>
      <c r="I51" s="672"/>
      <c r="J51" s="1027"/>
      <c r="K51" s="293"/>
      <c r="X51" s="762">
        <v>0</v>
      </c>
    </row>
    <row s="1639" customFormat="1" customHeight="1" ht="45">
      <c r="A52" s="2396"/>
      <c r="B52" s="515"/>
      <c r="D52" s="669" t="s">
        <v>109</v>
      </c>
      <c r="E52" s="670" t="s">
        <v>896</v>
      </c>
      <c r="F52" s="664" t="s">
        <v>874</v>
      </c>
      <c r="G52" s="672"/>
      <c r="H52" s="1027"/>
      <c r="I52" s="672"/>
      <c r="J52" s="1027"/>
      <c r="K52" s="293"/>
      <c r="X52" s="762">
        <v>0</v>
      </c>
    </row>
    <row s="1639" customFormat="1" customHeight="1" ht="11.25">
      <c r="A53" s="2396"/>
      <c r="B53" s="515"/>
      <c r="D53" s="669" t="s">
        <v>314</v>
      </c>
      <c r="E53" s="671" t="s">
        <v>885</v>
      </c>
      <c r="F53" s="664" t="s">
        <v>874</v>
      </c>
      <c r="G53" s="672"/>
      <c r="H53" s="1027"/>
      <c r="I53" s="672"/>
      <c r="J53" s="1027"/>
      <c r="K53" s="293"/>
      <c r="X53" s="762">
        <v>0</v>
      </c>
    </row>
    <row s="1639" customFormat="1" customHeight="1" ht="11.25">
      <c r="A54" s="2396"/>
      <c r="B54" s="515"/>
      <c r="D54" s="669" t="s">
        <v>897</v>
      </c>
      <c r="E54" s="671" t="s">
        <v>886</v>
      </c>
      <c r="F54" s="664" t="s">
        <v>874</v>
      </c>
      <c r="G54" s="672"/>
      <c r="H54" s="1027"/>
      <c r="I54" s="672"/>
      <c r="J54" s="1027"/>
      <c r="K54" s="293"/>
      <c r="X54" s="762">
        <v>0</v>
      </c>
    </row>
    <row s="1639" customFormat="1" customHeight="1" ht="11.25">
      <c r="A55" s="2396"/>
      <c r="B55" s="515"/>
      <c r="D55" s="669" t="s">
        <v>898</v>
      </c>
      <c r="E55" s="671" t="s">
        <v>887</v>
      </c>
      <c r="F55" s="664" t="s">
        <v>874</v>
      </c>
      <c r="G55" s="672"/>
      <c r="H55" s="1027"/>
      <c r="I55" s="672"/>
      <c r="J55" s="1027"/>
      <c r="K55" s="293"/>
      <c r="X55" s="762">
        <v>0</v>
      </c>
    </row>
    <row s="1639" customFormat="1" customHeight="1" ht="11.25">
      <c r="A56" s="2396"/>
      <c r="B56" s="515"/>
      <c r="D56" s="669" t="s">
        <v>899</v>
      </c>
      <c r="E56" s="675" t="s">
        <v>889</v>
      </c>
      <c r="F56" s="664" t="s">
        <v>874</v>
      </c>
      <c r="G56" s="672"/>
      <c r="H56" s="1027"/>
      <c r="I56" s="672"/>
      <c r="J56" s="1027"/>
      <c r="K56" s="293"/>
      <c r="X56" s="762">
        <v>0</v>
      </c>
    </row>
    <row s="1639" customFormat="1" customHeight="1" ht="11.25">
      <c r="A57" s="2396"/>
      <c r="B57" s="515"/>
      <c r="D57" s="669" t="s">
        <v>900</v>
      </c>
      <c r="E57" s="675" t="s">
        <v>891</v>
      </c>
      <c r="F57" s="664" t="s">
        <v>874</v>
      </c>
      <c r="G57" s="672"/>
      <c r="H57" s="1027"/>
      <c r="I57" s="672"/>
      <c r="J57" s="1027"/>
      <c r="K57" s="293"/>
      <c r="X57" s="762">
        <v>0</v>
      </c>
    </row>
    <row s="1639" customFormat="1" customHeight="1" ht="11.25">
      <c r="A58" s="2396"/>
      <c r="B58" s="515"/>
      <c r="D58" s="669" t="s">
        <v>901</v>
      </c>
      <c r="E58" s="671" t="s">
        <v>893</v>
      </c>
      <c r="F58" s="664" t="s">
        <v>874</v>
      </c>
      <c r="G58" s="672"/>
      <c r="H58" s="1027"/>
      <c r="I58" s="672"/>
      <c r="J58" s="1027"/>
      <c r="K58" s="293"/>
      <c r="X58" s="762">
        <v>0</v>
      </c>
    </row>
    <row s="1639" customFormat="1" customHeight="1" ht="11.25">
      <c r="A59" s="2396"/>
      <c r="B59" s="515"/>
      <c r="D59" s="669" t="s">
        <v>902</v>
      </c>
      <c r="E59" s="671" t="s">
        <v>895</v>
      </c>
      <c r="F59" s="664" t="s">
        <v>874</v>
      </c>
      <c r="G59" s="672"/>
      <c r="H59" s="1027"/>
      <c r="I59" s="672"/>
      <c r="J59" s="1027"/>
      <c r="K59" s="293"/>
      <c r="X59" s="762">
        <v>0</v>
      </c>
    </row>
    <row s="1639" customFormat="1" customHeight="1" ht="33.75">
      <c r="A60" s="2396"/>
      <c r="B60" s="515"/>
      <c r="D60" s="669" t="s">
        <v>91</v>
      </c>
      <c r="E60" s="670" t="s">
        <v>903</v>
      </c>
      <c r="F60" s="725" t="s">
        <v>574</v>
      </c>
      <c r="G60" s="746"/>
      <c r="H60" s="1027"/>
      <c r="I60" s="746"/>
      <c r="J60" s="1027"/>
      <c r="K60" s="306" t="s">
        <v>904</v>
      </c>
      <c r="X60" s="762">
        <v>0</v>
      </c>
    </row>
    <row s="1639" customFormat="1" customHeight="1" ht="33.75">
      <c r="A61" s="2396"/>
      <c r="B61" s="515"/>
      <c r="D61" s="669" t="s">
        <v>92</v>
      </c>
      <c r="E61" s="670" t="s">
        <v>905</v>
      </c>
      <c r="F61" s="730" t="s">
        <v>835</v>
      </c>
      <c r="G61" s="672"/>
      <c r="H61" s="1027"/>
      <c r="I61" s="672"/>
      <c r="J61" s="1027"/>
      <c r="K61" s="293"/>
      <c r="X61" s="762">
        <v>0</v>
      </c>
    </row>
    <row s="1639" customFormat="1" customHeight="1" ht="22.5">
      <c r="A62" s="2396"/>
      <c r="B62" s="515" t="s">
        <v>604</v>
      </c>
      <c r="D62" s="669" t="s">
        <v>110</v>
      </c>
      <c r="E62" s="670" t="s">
        <v>906</v>
      </c>
      <c r="F62" s="730" t="s">
        <v>307</v>
      </c>
      <c r="G62" s="386"/>
      <c r="H62" s="1027"/>
      <c r="I62" s="386"/>
      <c r="J62" s="1027"/>
      <c r="K62" s="293" t="s">
        <v>647</v>
      </c>
      <c r="X62" s="762">
        <v>0</v>
      </c>
    </row>
    <row s="1639" customFormat="1" customHeight="1" ht="45">
      <c r="A63" s="2396"/>
      <c r="B63" s="515" t="s">
        <v>604</v>
      </c>
      <c r="D63" s="669" t="s">
        <v>907</v>
      </c>
      <c r="E63" s="671" t="s">
        <v>908</v>
      </c>
      <c r="F63" s="725" t="s">
        <v>307</v>
      </c>
      <c r="G63" s="386"/>
      <c r="H63" s="1027"/>
      <c r="I63" s="386"/>
      <c r="J63" s="1027"/>
      <c r="K63" s="293" t="s">
        <v>647</v>
      </c>
      <c r="X63" s="762">
        <v>0</v>
      </c>
    </row>
    <row s="1639" customFormat="1" customHeight="1" ht="11.549999999999999">
      <c r="A64" s="1037"/>
      <c r="B64" s="522"/>
      <c r="D64" s="1038"/>
      <c r="E64" s="1039"/>
      <c r="X64" s="513">
        <v>11</v>
      </c>
    </row>
    <row s="1639" customFormat="1" customHeight="1" ht="22.5" hidden="1">
      <c r="A65" s="2396" t="s">
        <v>909</v>
      </c>
      <c r="B65" s="515"/>
      <c r="D65" s="669">
        <v>1</v>
      </c>
      <c r="E65" s="748" t="s">
        <v>910</v>
      </c>
      <c r="F65" s="744" t="s">
        <v>825</v>
      </c>
      <c r="G65" s="745"/>
      <c r="H65" s="1033"/>
      <c r="I65" s="745"/>
      <c r="J65" s="1033"/>
      <c r="K65" s="305" t="s">
        <v>911</v>
      </c>
      <c r="X65" s="762">
        <v>0</v>
      </c>
    </row>
    <row s="1639" customFormat="1" customHeight="1" ht="56.25" hidden="1">
      <c r="A66" s="2396"/>
      <c r="B66" s="515"/>
      <c r="D66" s="747" t="s">
        <v>108</v>
      </c>
      <c r="E66" s="711" t="s">
        <v>912</v>
      </c>
      <c r="F66" s="664" t="s">
        <v>562</v>
      </c>
      <c r="G66" s="664" t="s">
        <v>562</v>
      </c>
      <c r="H66" s="523"/>
      <c r="I66" s="664" t="s">
        <v>562</v>
      </c>
      <c r="J66" s="523"/>
      <c r="K66" s="293"/>
      <c r="X66" s="762">
        <v>0</v>
      </c>
    </row>
    <row s="1639" customFormat="1" customHeight="1" ht="33.75" hidden="1">
      <c r="A67" s="2396"/>
      <c r="B67" s="515"/>
      <c r="D67" s="747" t="s">
        <v>724</v>
      </c>
      <c r="E67" s="958" t="s">
        <v>913</v>
      </c>
      <c r="F67" s="664" t="s">
        <v>877</v>
      </c>
      <c r="G67" s="731"/>
      <c r="H67" s="523"/>
      <c r="I67" s="731"/>
      <c r="J67" s="523"/>
      <c r="K67" s="293"/>
      <c r="X67" s="762">
        <v>0</v>
      </c>
    </row>
    <row s="1639" customFormat="1" customHeight="1" ht="22.5" hidden="1">
      <c r="A68" s="2396"/>
      <c r="B68" s="515"/>
      <c r="D68" s="747" t="s">
        <v>308</v>
      </c>
      <c r="E68" s="958" t="s">
        <v>914</v>
      </c>
      <c r="F68" s="664" t="s">
        <v>877</v>
      </c>
      <c r="G68" s="731"/>
      <c r="H68" s="523"/>
      <c r="I68" s="731"/>
      <c r="J68" s="523"/>
      <c r="K68" s="293"/>
      <c r="X68" s="762">
        <v>0</v>
      </c>
    </row>
    <row s="1639" customFormat="1" customHeight="1" ht="22.5" hidden="1">
      <c r="A69" s="2396"/>
      <c r="B69" s="515"/>
      <c r="D69" s="747" t="s">
        <v>311</v>
      </c>
      <c r="E69" s="958" t="s">
        <v>915</v>
      </c>
      <c r="F69" s="725" t="s">
        <v>574</v>
      </c>
      <c r="G69" s="746"/>
      <c r="H69" s="523"/>
      <c r="I69" s="746"/>
      <c r="J69" s="523"/>
      <c r="K69" s="293"/>
      <c r="X69" s="762">
        <v>0</v>
      </c>
    </row>
    <row s="1639" customFormat="1" customHeight="1" ht="22.5" hidden="1">
      <c r="A70" s="2396"/>
      <c r="B70" s="515"/>
      <c r="D70" s="747" t="s">
        <v>744</v>
      </c>
      <c r="E70" s="958" t="s">
        <v>916</v>
      </c>
      <c r="F70" s="725" t="s">
        <v>574</v>
      </c>
      <c r="G70" s="746"/>
      <c r="H70" s="523"/>
      <c r="I70" s="746"/>
      <c r="J70" s="523"/>
      <c r="K70" s="293"/>
      <c r="X70" s="762">
        <v>0</v>
      </c>
    </row>
    <row s="1639" customFormat="1" customHeight="1" ht="22.5" hidden="1">
      <c r="A71" s="2396"/>
      <c r="B71" s="515"/>
      <c r="D71" s="669" t="s">
        <v>89</v>
      </c>
      <c r="E71" s="670" t="s">
        <v>917</v>
      </c>
      <c r="F71" s="664" t="s">
        <v>877</v>
      </c>
      <c r="G71" s="561"/>
      <c r="H71" s="1034"/>
      <c r="I71" s="561"/>
      <c r="J71" s="1034"/>
      <c r="K71" s="306"/>
      <c r="X71" s="762">
        <v>0</v>
      </c>
    </row>
    <row s="1639" customFormat="1" customHeight="1" ht="56.25" hidden="1">
      <c r="A72" s="2396"/>
      <c r="B72" s="515"/>
      <c r="D72" s="669" t="s">
        <v>90</v>
      </c>
      <c r="E72" s="670" t="s">
        <v>918</v>
      </c>
      <c r="F72" s="725" t="s">
        <v>574</v>
      </c>
      <c r="G72" s="746"/>
      <c r="H72" s="1027"/>
      <c r="I72" s="746"/>
      <c r="J72" s="1027"/>
      <c r="K72" s="306"/>
      <c r="X72" s="762">
        <v>0</v>
      </c>
    </row>
    <row s="1639" customFormat="1" customHeight="1" ht="33.75" hidden="1">
      <c r="A73" s="2396"/>
      <c r="B73" s="515"/>
      <c r="D73" s="669" t="s">
        <v>109</v>
      </c>
      <c r="E73" s="670" t="s">
        <v>919</v>
      </c>
      <c r="F73" s="730" t="s">
        <v>835</v>
      </c>
      <c r="G73" s="672"/>
      <c r="H73" s="1027"/>
      <c r="I73" s="672"/>
      <c r="J73" s="1027"/>
      <c r="K73" s="293"/>
      <c r="X73" s="762">
        <v>0</v>
      </c>
    </row>
    <row s="1639" customFormat="1" customHeight="1" ht="22.5" hidden="1">
      <c r="A74" s="2396"/>
      <c r="B74" s="515" t="s">
        <v>604</v>
      </c>
      <c r="D74" s="669" t="s">
        <v>91</v>
      </c>
      <c r="E74" s="670" t="s">
        <v>920</v>
      </c>
      <c r="F74" s="730" t="s">
        <v>307</v>
      </c>
      <c r="G74" s="386"/>
      <c r="H74" s="1027"/>
      <c r="I74" s="386"/>
      <c r="J74" s="1027"/>
      <c r="K74" s="293" t="s">
        <v>647</v>
      </c>
      <c r="X74" s="762">
        <v>0</v>
      </c>
    </row>
    <row s="1639" customFormat="1" customHeight="1" ht="45" hidden="1">
      <c r="A75" s="2396"/>
      <c r="B75" s="515" t="s">
        <v>604</v>
      </c>
      <c r="D75" s="669" t="s">
        <v>668</v>
      </c>
      <c r="E75" s="671" t="s">
        <v>921</v>
      </c>
      <c r="F75" s="725" t="s">
        <v>307</v>
      </c>
      <c r="G75" s="386"/>
      <c r="H75" s="1027"/>
      <c r="I75" s="386"/>
      <c r="J75" s="1027"/>
      <c r="K75" s="293" t="s">
        <v>647</v>
      </c>
      <c r="X75" s="762">
        <v>0</v>
      </c>
    </row>
    <row s="1639" customFormat="1" customHeight="1" ht="11.549999999999999">
      <c r="A76" s="1037"/>
      <c r="B76" s="522"/>
      <c r="D76" s="1038"/>
      <c r="E76" s="1039"/>
      <c r="X76" s="513">
        <v>11</v>
      </c>
    </row>
    <row s="1639" customFormat="1" customHeight="1" ht="11.25" hidden="1">
      <c r="A77" s="2396" t="s">
        <v>922</v>
      </c>
      <c r="B77" s="515"/>
      <c r="D77" s="669">
        <v>1</v>
      </c>
      <c r="E77" s="670" t="s">
        <v>923</v>
      </c>
      <c r="F77" s="725" t="s">
        <v>825</v>
      </c>
      <c r="G77" s="728"/>
      <c r="H77" s="1027"/>
      <c r="I77" s="728"/>
      <c r="J77" s="1027"/>
      <c r="K77" s="293" t="s">
        <v>924</v>
      </c>
      <c r="X77" s="762">
        <v>0</v>
      </c>
    </row>
    <row s="1639" customFormat="1" customHeight="1" ht="11.25" hidden="1">
      <c r="A78" s="2396"/>
      <c r="B78" s="515"/>
      <c r="D78" s="669" t="s">
        <v>108</v>
      </c>
      <c r="E78" s="670" t="s">
        <v>925</v>
      </c>
      <c r="F78" s="725" t="s">
        <v>825</v>
      </c>
      <c r="G78" s="728"/>
      <c r="H78" s="1027"/>
      <c r="I78" s="728"/>
      <c r="J78" s="1027"/>
      <c r="K78" s="293" t="s">
        <v>926</v>
      </c>
      <c r="X78" s="762">
        <v>0</v>
      </c>
    </row>
    <row s="1639" customFormat="1" customHeight="1" ht="22.5" hidden="1">
      <c r="A79" s="2396"/>
      <c r="B79" s="515"/>
      <c r="D79" s="669" t="s">
        <v>89</v>
      </c>
      <c r="E79" s="726" t="s">
        <v>927</v>
      </c>
      <c r="F79" s="664" t="s">
        <v>874</v>
      </c>
      <c r="G79" s="728"/>
      <c r="H79" s="1027"/>
      <c r="I79" s="728"/>
      <c r="J79" s="1027"/>
      <c r="K79" s="293" t="s">
        <v>928</v>
      </c>
      <c r="X79" s="762">
        <v>0</v>
      </c>
    </row>
    <row s="1639" customFormat="1" customHeight="1" ht="11.25" hidden="1">
      <c r="A80" s="2396"/>
      <c r="B80" s="515"/>
      <c r="D80" s="669" t="s">
        <v>325</v>
      </c>
      <c r="E80" s="727" t="s">
        <v>929</v>
      </c>
      <c r="F80" s="664" t="s">
        <v>874</v>
      </c>
      <c r="G80" s="728"/>
      <c r="H80" s="1027"/>
      <c r="I80" s="728"/>
      <c r="J80" s="1027"/>
      <c r="K80" s="293"/>
      <c r="X80" s="762">
        <v>0</v>
      </c>
    </row>
    <row s="1639" customFormat="1" customHeight="1" ht="11.25" hidden="1">
      <c r="A81" s="2396"/>
      <c r="B81" s="515"/>
      <c r="D81" s="669" t="s">
        <v>333</v>
      </c>
      <c r="E81" s="727" t="s">
        <v>930</v>
      </c>
      <c r="F81" s="664" t="s">
        <v>874</v>
      </c>
      <c r="G81" s="728"/>
      <c r="H81" s="1027"/>
      <c r="I81" s="728"/>
      <c r="J81" s="1027"/>
      <c r="K81" s="293"/>
      <c r="X81" s="762">
        <v>0</v>
      </c>
    </row>
    <row s="1639" customFormat="1" customHeight="1" ht="11.25" hidden="1">
      <c r="A82" s="2396"/>
      <c r="B82" s="515"/>
      <c r="D82" s="669" t="s">
        <v>335</v>
      </c>
      <c r="E82" s="727" t="s">
        <v>931</v>
      </c>
      <c r="F82" s="664" t="s">
        <v>874</v>
      </c>
      <c r="G82" s="728"/>
      <c r="H82" s="1027"/>
      <c r="I82" s="728"/>
      <c r="J82" s="1027"/>
      <c r="K82" s="293"/>
      <c r="X82" s="762">
        <v>0</v>
      </c>
    </row>
    <row s="1639" customFormat="1" customHeight="1" ht="11.25" hidden="1">
      <c r="A83" s="2396"/>
      <c r="B83" s="515"/>
      <c r="D83" s="669" t="s">
        <v>337</v>
      </c>
      <c r="E83" s="727" t="s">
        <v>932</v>
      </c>
      <c r="F83" s="664" t="s">
        <v>874</v>
      </c>
      <c r="G83" s="728"/>
      <c r="H83" s="1027"/>
      <c r="I83" s="728"/>
      <c r="J83" s="1027"/>
      <c r="K83" s="293"/>
      <c r="X83" s="762">
        <v>0</v>
      </c>
    </row>
    <row s="1639" customFormat="1" customHeight="1" ht="11.25" hidden="1">
      <c r="A84" s="2396"/>
      <c r="B84" s="515"/>
      <c r="D84" s="669" t="s">
        <v>933</v>
      </c>
      <c r="E84" s="727" t="s">
        <v>934</v>
      </c>
      <c r="F84" s="664" t="s">
        <v>874</v>
      </c>
      <c r="G84" s="728"/>
      <c r="H84" s="1027"/>
      <c r="I84" s="728"/>
      <c r="J84" s="1027"/>
      <c r="K84" s="293"/>
      <c r="X84" s="762">
        <v>0</v>
      </c>
    </row>
    <row s="1639" customFormat="1" customHeight="1" ht="11.25" hidden="1">
      <c r="A85" s="2396"/>
      <c r="B85" s="515"/>
      <c r="D85" s="669" t="s">
        <v>935</v>
      </c>
      <c r="E85" s="727" t="s">
        <v>936</v>
      </c>
      <c r="F85" s="664" t="s">
        <v>874</v>
      </c>
      <c r="G85" s="728"/>
      <c r="H85" s="1027"/>
      <c r="I85" s="728"/>
      <c r="J85" s="1027"/>
      <c r="K85" s="293"/>
      <c r="X85" s="762">
        <v>0</v>
      </c>
    </row>
    <row s="1639" customFormat="1" customHeight="1" ht="11.25" hidden="1">
      <c r="A86" s="2396"/>
      <c r="B86" s="515"/>
      <c r="D86" s="669" t="s">
        <v>937</v>
      </c>
      <c r="E86" s="727" t="s">
        <v>938</v>
      </c>
      <c r="F86" s="664" t="s">
        <v>874</v>
      </c>
      <c r="G86" s="728"/>
      <c r="H86" s="1027"/>
      <c r="I86" s="728"/>
      <c r="J86" s="1027"/>
      <c r="K86" s="293"/>
      <c r="X86" s="762">
        <v>0</v>
      </c>
    </row>
    <row s="1639" customFormat="1" customHeight="1" ht="45" hidden="1">
      <c r="A87" s="2396"/>
      <c r="B87" s="515"/>
      <c r="D87" s="669" t="s">
        <v>90</v>
      </c>
      <c r="E87" s="670" t="s">
        <v>939</v>
      </c>
      <c r="F87" s="664" t="s">
        <v>874</v>
      </c>
      <c r="G87" s="728"/>
      <c r="H87" s="1027"/>
      <c r="I87" s="728"/>
      <c r="J87" s="1027"/>
      <c r="K87" s="293" t="s">
        <v>940</v>
      </c>
      <c r="X87" s="762">
        <v>0</v>
      </c>
    </row>
    <row s="1639" customFormat="1" customHeight="1" ht="11.25" hidden="1">
      <c r="A88" s="2396"/>
      <c r="B88" s="515"/>
      <c r="D88" s="669" t="s">
        <v>769</v>
      </c>
      <c r="E88" s="727" t="s">
        <v>929</v>
      </c>
      <c r="F88" s="664" t="s">
        <v>874</v>
      </c>
      <c r="G88" s="728"/>
      <c r="H88" s="1027"/>
      <c r="I88" s="728"/>
      <c r="J88" s="1027"/>
      <c r="K88" s="293"/>
      <c r="X88" s="762">
        <v>0</v>
      </c>
    </row>
    <row s="1639" customFormat="1" customHeight="1" ht="11.25" hidden="1">
      <c r="A89" s="2396"/>
      <c r="B89" s="515"/>
      <c r="D89" s="669" t="s">
        <v>811</v>
      </c>
      <c r="E89" s="727" t="s">
        <v>930</v>
      </c>
      <c r="F89" s="664" t="s">
        <v>874</v>
      </c>
      <c r="G89" s="728"/>
      <c r="H89" s="1027"/>
      <c r="I89" s="728"/>
      <c r="J89" s="1027"/>
      <c r="K89" s="293"/>
      <c r="X89" s="762">
        <v>0</v>
      </c>
    </row>
    <row s="1639" customFormat="1" customHeight="1" ht="11.25" hidden="1">
      <c r="A90" s="2396"/>
      <c r="B90" s="515"/>
      <c r="D90" s="669" t="s">
        <v>814</v>
      </c>
      <c r="E90" s="727" t="s">
        <v>931</v>
      </c>
      <c r="F90" s="664" t="s">
        <v>874</v>
      </c>
      <c r="G90" s="728"/>
      <c r="H90" s="1027"/>
      <c r="I90" s="728"/>
      <c r="J90" s="1027"/>
      <c r="K90" s="293"/>
      <c r="X90" s="762">
        <v>0</v>
      </c>
    </row>
    <row s="1639" customFormat="1" customHeight="1" ht="11.25" hidden="1">
      <c r="A91" s="2396"/>
      <c r="B91" s="515"/>
      <c r="D91" s="669" t="s">
        <v>892</v>
      </c>
      <c r="E91" s="727" t="s">
        <v>932</v>
      </c>
      <c r="F91" s="664" t="s">
        <v>874</v>
      </c>
      <c r="G91" s="728"/>
      <c r="H91" s="1027"/>
      <c r="I91" s="728"/>
      <c r="J91" s="1027"/>
      <c r="K91" s="293"/>
      <c r="X91" s="762">
        <v>0</v>
      </c>
    </row>
    <row s="1639" customFormat="1" customHeight="1" ht="11.25" hidden="1">
      <c r="A92" s="2396"/>
      <c r="B92" s="515"/>
      <c r="D92" s="669" t="s">
        <v>894</v>
      </c>
      <c r="E92" s="727" t="s">
        <v>934</v>
      </c>
      <c r="F92" s="664" t="s">
        <v>874</v>
      </c>
      <c r="G92" s="728"/>
      <c r="H92" s="1027"/>
      <c r="I92" s="728"/>
      <c r="J92" s="1027"/>
      <c r="K92" s="293"/>
      <c r="X92" s="762">
        <v>0</v>
      </c>
    </row>
    <row s="1639" customFormat="1" customHeight="1" ht="11.25" hidden="1">
      <c r="A93" s="2396"/>
      <c r="B93" s="515"/>
      <c r="D93" s="669" t="s">
        <v>941</v>
      </c>
      <c r="E93" s="727" t="s">
        <v>936</v>
      </c>
      <c r="F93" s="664" t="s">
        <v>874</v>
      </c>
      <c r="G93" s="728"/>
      <c r="H93" s="1027"/>
      <c r="I93" s="728"/>
      <c r="J93" s="1027"/>
      <c r="K93" s="293"/>
      <c r="X93" s="762">
        <v>0</v>
      </c>
    </row>
    <row s="1639" customFormat="1" customHeight="1" ht="11.25" hidden="1">
      <c r="A94" s="2396"/>
      <c r="B94" s="515"/>
      <c r="D94" s="669" t="s">
        <v>942</v>
      </c>
      <c r="E94" s="727" t="s">
        <v>938</v>
      </c>
      <c r="F94" s="664" t="s">
        <v>874</v>
      </c>
      <c r="G94" s="728"/>
      <c r="H94" s="1027"/>
      <c r="I94" s="728"/>
      <c r="J94" s="1027"/>
      <c r="K94" s="293"/>
      <c r="X94" s="762">
        <v>0</v>
      </c>
    </row>
    <row s="1639" customFormat="1" customHeight="1" ht="24.75" hidden="1">
      <c r="A95" s="2396"/>
      <c r="B95" s="515"/>
      <c r="D95" s="669" t="s">
        <v>109</v>
      </c>
      <c r="E95" s="670" t="s">
        <v>943</v>
      </c>
      <c r="F95" s="729" t="s">
        <v>574</v>
      </c>
      <c r="G95" s="731"/>
      <c r="H95" s="1027"/>
      <c r="I95" s="731"/>
      <c r="J95" s="1027"/>
      <c r="K95" s="293" t="s">
        <v>944</v>
      </c>
      <c r="X95" s="762">
        <v>0</v>
      </c>
    </row>
    <row s="1639" customFormat="1" customHeight="1" ht="33.75" hidden="1">
      <c r="A96" s="2396"/>
      <c r="B96" s="515"/>
      <c r="D96" s="669" t="s">
        <v>91</v>
      </c>
      <c r="E96" s="670" t="s">
        <v>945</v>
      </c>
      <c r="F96" s="730" t="s">
        <v>835</v>
      </c>
      <c r="G96" s="732"/>
      <c r="H96" s="1027"/>
      <c r="I96" s="732"/>
      <c r="J96" s="1027"/>
      <c r="K96" s="293"/>
      <c r="X96" s="762">
        <v>0</v>
      </c>
    </row>
    <row s="1639" customFormat="1" customHeight="1" ht="22.5" hidden="1">
      <c r="A97" s="2396"/>
      <c r="B97" s="515" t="s">
        <v>604</v>
      </c>
      <c r="D97" s="669" t="s">
        <v>92</v>
      </c>
      <c r="E97" s="670" t="s">
        <v>946</v>
      </c>
      <c r="F97" s="730" t="s">
        <v>307</v>
      </c>
      <c r="G97" s="389"/>
      <c r="H97" s="1027"/>
      <c r="I97" s="389"/>
      <c r="J97" s="1027"/>
      <c r="K97" s="293" t="s">
        <v>647</v>
      </c>
      <c r="X97" s="762">
        <v>0</v>
      </c>
    </row>
    <row s="1639" customFormat="1" customHeight="1" ht="45" hidden="1">
      <c r="A98" s="2396"/>
      <c r="B98" s="515" t="s">
        <v>604</v>
      </c>
      <c r="D98" s="669" t="s">
        <v>947</v>
      </c>
      <c r="E98" s="671" t="s">
        <v>948</v>
      </c>
      <c r="F98" s="725" t="s">
        <v>307</v>
      </c>
      <c r="G98" s="389"/>
      <c r="H98" s="1027"/>
      <c r="I98" s="389"/>
      <c r="J98" s="1027"/>
      <c r="K98" s="293" t="s">
        <v>647</v>
      </c>
      <c r="X98" s="762">
        <v>0</v>
      </c>
    </row>
    <row s="1639" customFormat="1" customHeight="1" ht="95.25" hidden="1">
      <c r="A99" s="2396"/>
      <c r="B99" s="515" t="s">
        <v>604</v>
      </c>
      <c r="D99" s="669" t="s">
        <v>110</v>
      </c>
      <c r="E99" s="670" t="s">
        <v>949</v>
      </c>
      <c r="F99" s="725" t="s">
        <v>307</v>
      </c>
      <c r="G99" s="389"/>
      <c r="H99" s="1027"/>
      <c r="I99" s="389"/>
      <c r="J99" s="1027"/>
      <c r="K99" s="293" t="s">
        <v>647</v>
      </c>
      <c r="X99" s="762">
        <v>0</v>
      </c>
    </row>
    <row s="1639" customFormat="1" customHeight="1" ht="22.5" hidden="1">
      <c r="A100" s="2396"/>
      <c r="B100" s="515" t="s">
        <v>604</v>
      </c>
      <c r="D100" s="669" t="s">
        <v>146</v>
      </c>
      <c r="E100" s="670" t="s">
        <v>950</v>
      </c>
      <c r="F100" s="725" t="s">
        <v>307</v>
      </c>
      <c r="G100" s="389"/>
      <c r="H100" s="1027"/>
      <c r="I100" s="389"/>
      <c r="J100" s="1027"/>
      <c r="K100" s="293" t="s">
        <v>647</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E354-7B6E-A371-5AC6-0.3AC57E5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"Водоканал"</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98</v>
      </c>
      <c r="E11" s="598" t="s">
        <v>108</v>
      </c>
      <c r="F11" s="598" t="s">
        <v>89</v>
      </c>
      <c r="G11" s="2119" t="s">
        <v>90</v>
      </c>
      <c r="H11" s="2120"/>
      <c r="I11" s="598" t="s">
        <v>109</v>
      </c>
      <c r="J11" s="598" t="s">
        <v>91</v>
      </c>
      <c r="K11" s="2121" t="s">
        <v>92</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98</v>
      </c>
      <c r="E13" s="2113"/>
      <c r="F13" s="2116" t="s">
        <v>65</v>
      </c>
      <c r="G13" s="2117"/>
      <c r="H13" s="2118">
        <v>1</v>
      </c>
      <c r="I13" s="2109" t="str">
        <f>IF(U13="","",INDEX(TERRITORY_MR_LIST,MATCH(U13,TERRITORY_LIST_ID,0)))</f>
        <v/>
      </c>
      <c r="J13" s="2111" t="s">
        <v>19</v>
      </c>
      <c r="K13" s="606"/>
      <c r="L13" s="531" t="s">
        <v>98</v>
      </c>
      <c r="M13" s="607" t="s">
        <v>28</v>
      </c>
      <c r="N13" s="816"/>
      <c r="O13" s="1420" t="s">
        <v>115</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116</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117</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118</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119</v>
      </c>
      <c r="F16" s="181"/>
      <c r="G16" s="181"/>
      <c r="H16" s="181"/>
      <c r="I16" s="181"/>
      <c r="J16" s="181"/>
      <c r="K16" s="181" t="s">
        <v>28</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0DA78-D14E-BFA4-EA79-0.812A337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515</v>
      </c>
      <c r="D3" s="693" t="str">
        <f>B3&amp;".1"</f>
        <v>.1</v>
      </c>
      <c r="E3" s="694" t="s">
        <v>951</v>
      </c>
      <c r="F3" s="695" t="s">
        <v>307</v>
      </c>
      <c r="G3" s="690"/>
      <c r="H3" s="405"/>
      <c r="I3" s="690"/>
      <c r="J3" s="405"/>
      <c r="K3" s="293" t="s">
        <v>952</v>
      </c>
      <c r="V3" s="509">
        <v>0</v>
      </c>
    </row>
    <row customHeight="1" ht="15" hidden="1">
      <c r="A4" s="509"/>
      <c r="B4" s="2401"/>
      <c r="C4" s="2402"/>
      <c r="D4" s="693" t="str">
        <f>B3&amp;".2"</f>
        <v>.2</v>
      </c>
      <c r="E4" s="694" t="s">
        <v>953</v>
      </c>
      <c r="F4" s="695" t="s">
        <v>307</v>
      </c>
      <c r="G4" s="1742" t="s">
        <v>28</v>
      </c>
      <c r="H4" s="405"/>
      <c r="I4" s="1742" t="s">
        <v>28</v>
      </c>
      <c r="J4" s="405"/>
      <c r="K4" s="293" t="s">
        <v>954</v>
      </c>
      <c r="V4" s="509">
        <v>0</v>
      </c>
    </row>
    <row s="1370" customFormat="1" customHeight="1" ht="15" hidden="1">
      <c r="C5" s="676"/>
      <c r="U5" s="424"/>
      <c r="V5" s="421">
        <v>0</v>
      </c>
    </row>
    <row customHeight="1" ht="22.5" hidden="1">
      <c r="A6" s="509"/>
      <c r="B6" s="2401"/>
      <c r="C6" s="2402" t="s">
        <v>515</v>
      </c>
      <c r="D6" s="693" t="str">
        <f>B6&amp;".1"</f>
        <v>.1</v>
      </c>
      <c r="E6" s="694" t="s">
        <v>955</v>
      </c>
      <c r="F6" s="695" t="s">
        <v>307</v>
      </c>
      <c r="G6" s="690"/>
      <c r="H6" s="405"/>
      <c r="I6" s="690"/>
      <c r="J6" s="405"/>
      <c r="K6" s="293" t="s">
        <v>956</v>
      </c>
      <c r="V6" s="509">
        <v>0</v>
      </c>
    </row>
    <row customHeight="1" ht="15" hidden="1">
      <c r="A7" s="509"/>
      <c r="B7" s="2401"/>
      <c r="C7" s="2402"/>
      <c r="D7" s="693" t="str">
        <f>B6&amp;".2"</f>
        <v>.2</v>
      </c>
      <c r="E7" s="694" t="s">
        <v>953</v>
      </c>
      <c r="F7" s="695" t="s">
        <v>307</v>
      </c>
      <c r="G7" s="1742" t="s">
        <v>28</v>
      </c>
      <c r="H7" s="405"/>
      <c r="I7" s="1742" t="s">
        <v>28</v>
      </c>
      <c r="J7" s="405"/>
      <c r="K7" s="293" t="s">
        <v>954</v>
      </c>
      <c r="V7" s="509">
        <v>0</v>
      </c>
    </row>
    <row s="1370" customFormat="1" customHeight="1" ht="15" hidden="1">
      <c r="C8" s="676"/>
      <c r="U8" s="424"/>
      <c r="V8" s="421">
        <v>0</v>
      </c>
    </row>
    <row customHeight="1" ht="22.5" hidden="1">
      <c r="A9" s="509"/>
      <c r="B9" s="2401"/>
      <c r="C9" s="2402" t="s">
        <v>515</v>
      </c>
      <c r="D9" s="693" t="str">
        <f>B9&amp;".1"</f>
        <v>.1</v>
      </c>
      <c r="E9" s="694" t="s">
        <v>957</v>
      </c>
      <c r="F9" s="695" t="s">
        <v>307</v>
      </c>
      <c r="G9" s="701" t="s">
        <v>28</v>
      </c>
      <c r="H9" s="405" t="s">
        <v>28</v>
      </c>
      <c r="I9" s="701" t="s">
        <v>28</v>
      </c>
      <c r="J9" s="405" t="s">
        <v>28</v>
      </c>
      <c r="K9" s="293"/>
      <c r="V9" s="509">
        <v>0</v>
      </c>
    </row>
    <row customHeight="1" ht="15" hidden="1">
      <c r="A10" s="509"/>
      <c r="B10" s="2401"/>
      <c r="C10" s="2402"/>
      <c r="D10" s="693" t="str">
        <f>B9&amp;".2"</f>
        <v>.2</v>
      </c>
      <c r="E10" s="694" t="s">
        <v>958</v>
      </c>
      <c r="F10" s="695" t="s">
        <v>307</v>
      </c>
      <c r="G10" s="1736" t="s">
        <v>28</v>
      </c>
      <c r="H10" s="405" t="s">
        <v>28</v>
      </c>
      <c r="I10" s="1736" t="s">
        <v>28</v>
      </c>
      <c r="J10" s="405" t="s">
        <v>28</v>
      </c>
      <c r="K10" s="293" t="s">
        <v>959</v>
      </c>
      <c r="V10" s="509">
        <v>0</v>
      </c>
    </row>
    <row customHeight="1" ht="15" hidden="1">
      <c r="A11" s="509"/>
      <c r="B11" s="2401"/>
      <c r="C11" s="2402"/>
      <c r="D11" s="693" t="str">
        <f>B9&amp;".3"</f>
        <v>.3</v>
      </c>
      <c r="E11" s="694" t="s">
        <v>960</v>
      </c>
      <c r="F11" s="695" t="s">
        <v>307</v>
      </c>
      <c r="G11" s="1736" t="s">
        <v>28</v>
      </c>
      <c r="H11" s="405" t="s">
        <v>28</v>
      </c>
      <c r="I11" s="1736" t="s">
        <v>28</v>
      </c>
      <c r="J11" s="405" t="s">
        <v>28</v>
      </c>
      <c r="K11" s="293" t="s">
        <v>961</v>
      </c>
      <c r="V11" s="509">
        <v>0</v>
      </c>
    </row>
    <row s="1370" customFormat="1" customHeight="1" ht="15" hidden="1">
      <c r="C12" s="676"/>
      <c r="U12" s="424"/>
      <c r="V12" s="421">
        <v>0</v>
      </c>
    </row>
    <row customHeight="1" ht="33.75" hidden="1">
      <c r="A13" s="509"/>
      <c r="B13" s="2401"/>
      <c r="C13" s="2402" t="s">
        <v>515</v>
      </c>
      <c r="D13" s="693" t="str">
        <f>B13&amp;".1"</f>
        <v>.1</v>
      </c>
      <c r="E13" s="694" t="s">
        <v>962</v>
      </c>
      <c r="F13" s="695" t="s">
        <v>307</v>
      </c>
      <c r="G13" s="701" t="s">
        <v>28</v>
      </c>
      <c r="H13" s="405" t="s">
        <v>28</v>
      </c>
      <c r="I13" s="701" t="s">
        <v>28</v>
      </c>
      <c r="J13" s="405" t="s">
        <v>28</v>
      </c>
      <c r="K13" s="293" t="s">
        <v>963</v>
      </c>
      <c r="V13" s="509">
        <v>0</v>
      </c>
    </row>
    <row customHeight="1" ht="15" hidden="1">
      <c r="B14" s="2401"/>
      <c r="C14" s="2402"/>
      <c r="D14" s="693" t="str">
        <f>B13&amp;".2"</f>
        <v>.2</v>
      </c>
      <c r="E14" s="694" t="s">
        <v>964</v>
      </c>
      <c r="F14" s="695" t="s">
        <v>307</v>
      </c>
      <c r="G14" s="1736" t="s">
        <v>28</v>
      </c>
      <c r="H14" s="405" t="s">
        <v>28</v>
      </c>
      <c r="I14" s="1736" t="s">
        <v>28</v>
      </c>
      <c r="J14" s="405" t="s">
        <v>28</v>
      </c>
      <c r="K14" s="293" t="s">
        <v>965</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"Водоканал"</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115</v>
      </c>
      <c r="J25" s="756"/>
      <c r="K25" s="421"/>
      <c r="U25" s="679"/>
      <c r="V25" s="762">
        <v>1</v>
      </c>
    </row>
    <row customHeight="1" ht="15.75">
      <c r="C26" s="180"/>
      <c r="D26" s="715"/>
      <c r="E26" s="2371" t="s">
        <v>104</v>
      </c>
      <c r="F26" s="2372"/>
      <c r="G26" s="2399" t="str">
        <f>IF(G25="","",INDEX(DIFFERENTIATION_UNMERGE_VD,MATCH(G25,DIFFERENTIATION_ID_DIFF,0)))</f>
        <v/>
      </c>
      <c r="H26" s="2400"/>
      <c r="I26" s="2399">
        <f>IF(I25="","",INDEX(DIFFERENTIATION_UNMERGE_VD,MATCH(I25,DIFFERENTIATION_ID_DIFF,0)))</f>
        <v>0</v>
      </c>
      <c r="J26" s="2400"/>
      <c r="K26" s="2179" t="s">
        <v>302</v>
      </c>
      <c r="V26" s="509">
        <v>15</v>
      </c>
    </row>
    <row s="1639" customFormat="1" customHeight="1" ht="15.75">
      <c r="A27" s="763"/>
      <c r="C27" s="180"/>
      <c r="D27" s="715"/>
      <c r="E27" s="2371" t="s">
        <v>580</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581</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301</v>
      </c>
      <c r="E29" s="2374"/>
      <c r="F29" s="2374"/>
      <c r="G29" s="891"/>
      <c r="H29" s="891"/>
      <c r="I29" s="891"/>
      <c r="J29" s="892"/>
      <c r="K29" s="2199"/>
      <c r="U29" s="679"/>
      <c r="V29" s="762">
        <v>15</v>
      </c>
    </row>
    <row customHeight="1" ht="35.699999999999996">
      <c r="C30" s="180"/>
      <c r="D30" s="765" t="s">
        <v>87</v>
      </c>
      <c r="E30" s="764" t="s">
        <v>303</v>
      </c>
      <c r="F30" s="764" t="s">
        <v>582</v>
      </c>
      <c r="G30" s="812" t="s">
        <v>304</v>
      </c>
      <c r="H30" s="811" t="s">
        <v>391</v>
      </c>
      <c r="I30" s="688" t="s">
        <v>304</v>
      </c>
      <c r="J30" s="469" t="s">
        <v>391</v>
      </c>
      <c r="K30" s="2205"/>
      <c r="V30" s="509">
        <v>34</v>
      </c>
    </row>
    <row customHeight="1" ht="15" hidden="1">
      <c r="C31" s="180"/>
      <c r="D31" s="597"/>
      <c r="E31" s="597"/>
      <c r="F31" s="597"/>
      <c r="G31" s="663"/>
      <c r="H31" s="663"/>
      <c r="I31" s="663"/>
      <c r="J31" s="663"/>
      <c r="K31" s="293"/>
      <c r="V31" s="509">
        <v>0</v>
      </c>
    </row>
    <row customHeight="1" ht="24">
      <c r="A32" s="509"/>
      <c r="B32" s="509" t="s">
        <v>966</v>
      </c>
      <c r="C32" s="530"/>
      <c r="D32" s="696">
        <v>1</v>
      </c>
      <c r="E32" s="697" t="s">
        <v>967</v>
      </c>
      <c r="F32" s="695" t="s">
        <v>307</v>
      </c>
      <c r="G32" s="817" t="s">
        <v>307</v>
      </c>
      <c r="H32" s="817" t="s">
        <v>307</v>
      </c>
      <c r="I32" s="695" t="s">
        <v>307</v>
      </c>
      <c r="J32" s="695" t="s">
        <v>307</v>
      </c>
      <c r="K32" s="293"/>
      <c r="V32" s="509">
        <v>23</v>
      </c>
    </row>
    <row customHeight="1" ht="11.549999999999999">
      <c r="A33" s="509"/>
      <c r="C33" s="509"/>
      <c r="D33" s="351"/>
      <c r="E33" s="584" t="s">
        <v>602</v>
      </c>
      <c r="F33" s="576"/>
      <c r="G33" s="576"/>
      <c r="H33" s="576"/>
      <c r="I33" s="576"/>
      <c r="J33" s="576"/>
      <c r="K33" s="577"/>
      <c r="U33" s="509"/>
      <c r="V33" s="509">
        <v>11</v>
      </c>
    </row>
    <row customHeight="1" ht="24">
      <c r="A34" s="509"/>
      <c r="B34" s="585" t="s">
        <v>652</v>
      </c>
      <c r="C34" s="530"/>
      <c r="D34" s="696">
        <v>2</v>
      </c>
      <c r="E34" s="697" t="s">
        <v>968</v>
      </c>
      <c r="F34" s="824" t="s">
        <v>307</v>
      </c>
      <c r="G34" s="824" t="s">
        <v>307</v>
      </c>
      <c r="H34" s="824" t="s">
        <v>307</v>
      </c>
      <c r="I34" s="695"/>
      <c r="J34" s="695"/>
      <c r="K34" s="293"/>
      <c r="V34" s="509">
        <v>23</v>
      </c>
    </row>
    <row customHeight="1" ht="11.549999999999999">
      <c r="A35" s="509"/>
      <c r="C35" s="509"/>
      <c r="D35" s="351"/>
      <c r="E35" s="584" t="s">
        <v>969</v>
      </c>
      <c r="F35" s="576"/>
      <c r="G35" s="698"/>
      <c r="H35" s="576"/>
      <c r="I35" s="698"/>
      <c r="J35" s="576"/>
      <c r="K35" s="577"/>
      <c r="U35" s="509"/>
      <c r="V35" s="509">
        <v>11</v>
      </c>
    </row>
    <row customHeight="1" ht="71.25">
      <c r="A36" s="509"/>
      <c r="B36" s="509" t="s">
        <v>970</v>
      </c>
      <c r="C36" s="530"/>
      <c r="D36" s="696">
        <v>3</v>
      </c>
      <c r="E36" s="697" t="s">
        <v>971</v>
      </c>
      <c r="F36" s="699" t="s">
        <v>307</v>
      </c>
      <c r="G36" s="818" t="s">
        <v>972</v>
      </c>
      <c r="H36" s="817" t="s">
        <v>307</v>
      </c>
      <c r="I36" s="528" t="s">
        <v>972</v>
      </c>
      <c r="J36" s="695" t="s">
        <v>307</v>
      </c>
      <c r="K36" s="293" t="s">
        <v>973</v>
      </c>
      <c r="V36" s="509">
        <v>68</v>
      </c>
    </row>
    <row customHeight="1" ht="11.549999999999999">
      <c r="A37" s="509"/>
      <c r="C37" s="509"/>
      <c r="D37" s="351"/>
      <c r="E37" s="584" t="s">
        <v>974</v>
      </c>
      <c r="F37" s="576"/>
      <c r="G37" s="698"/>
      <c r="H37" s="698"/>
      <c r="I37" s="698"/>
      <c r="J37" s="698"/>
      <c r="K37" s="577"/>
      <c r="U37" s="509"/>
      <c r="V37" s="509">
        <v>11</v>
      </c>
    </row>
    <row customHeight="1" ht="71.25">
      <c r="A38" s="509"/>
      <c r="B38" s="509" t="s">
        <v>975</v>
      </c>
      <c r="C38" s="530"/>
      <c r="D38" s="696">
        <v>4</v>
      </c>
      <c r="E38" s="697" t="s">
        <v>976</v>
      </c>
      <c r="F38" s="699" t="s">
        <v>307</v>
      </c>
      <c r="G38" s="818" t="s">
        <v>972</v>
      </c>
      <c r="H38" s="819" t="s">
        <v>307</v>
      </c>
      <c r="I38" s="528" t="s">
        <v>972</v>
      </c>
      <c r="J38" s="525" t="s">
        <v>307</v>
      </c>
      <c r="K38" s="683" t="s">
        <v>977</v>
      </c>
      <c r="V38" s="509">
        <v>68</v>
      </c>
    </row>
    <row customHeight="1" ht="11.549999999999999">
      <c r="A39" s="509"/>
      <c r="C39" s="509"/>
      <c r="D39" s="351"/>
      <c r="E39" s="584" t="s">
        <v>978</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4EA9-BDCF-FAAF-A633-0.DB89C90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979</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"Водоканал"</v>
      </c>
      <c r="G6" s="2253"/>
      <c r="H6" s="2253"/>
      <c r="I6" s="2253"/>
      <c r="J6" s="2253"/>
      <c r="K6" s="2253"/>
      <c r="M6" s="586"/>
      <c r="AB6" s="1152"/>
      <c r="AE6" s="1635">
        <v>16</v>
      </c>
    </row>
    <row customHeight="1" ht="10.5">
      <c r="AE7" s="762">
        <v>10</v>
      </c>
    </row>
    <row customHeight="1" ht="10.5">
      <c r="A8" s="1055"/>
      <c r="B8" s="1055"/>
      <c r="C8" s="1055"/>
      <c r="F8" s="2105" t="s">
        <v>301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979</v>
      </c>
      <c r="H9" s="2179" t="s">
        <v>980</v>
      </c>
      <c r="I9" s="2131" t="s">
        <v>981</v>
      </c>
      <c r="J9" s="2131" t="s">
        <v>982</v>
      </c>
      <c r="K9" s="2131" t="s">
        <v>983</v>
      </c>
      <c r="L9" s="2131" t="s">
        <v>984</v>
      </c>
      <c r="M9" s="2131" t="s">
        <v>985</v>
      </c>
      <c r="N9" s="2213" t="s">
        <v>986</v>
      </c>
      <c r="O9" s="2213"/>
      <c r="P9" s="2213"/>
      <c r="Q9" s="2403" t="s">
        <v>987</v>
      </c>
      <c r="R9" s="2404"/>
      <c r="S9" s="2404"/>
      <c r="T9" s="2405"/>
      <c r="U9" s="2403" t="s">
        <v>988</v>
      </c>
      <c r="V9" s="2404"/>
      <c r="W9" s="2404"/>
      <c r="X9" s="2405"/>
      <c r="Y9" s="2105" t="s">
        <v>989</v>
      </c>
      <c r="Z9" s="2106"/>
      <c r="AA9" s="2106"/>
      <c r="AB9" s="2107"/>
      <c r="AE9" s="762">
        <v>41</v>
      </c>
    </row>
    <row customHeight="1" ht="43.050000000000004">
      <c r="A10" s="909"/>
      <c r="B10" s="909"/>
      <c r="C10" s="909"/>
      <c r="F10" s="2179"/>
      <c r="G10" s="2179"/>
      <c r="H10" s="2236"/>
      <c r="I10" s="2179"/>
      <c r="J10" s="2179"/>
      <c r="K10" s="2179"/>
      <c r="L10" s="2179"/>
      <c r="M10" s="2179"/>
      <c r="N10" s="907" t="s">
        <v>990</v>
      </c>
      <c r="O10" s="907" t="s">
        <v>991</v>
      </c>
      <c r="P10" s="908" t="s">
        <v>992</v>
      </c>
      <c r="Q10" s="919" t="s">
        <v>88</v>
      </c>
      <c r="R10" s="919" t="s">
        <v>993</v>
      </c>
      <c r="S10" s="919" t="s">
        <v>994</v>
      </c>
      <c r="T10" s="920" t="s">
        <v>995</v>
      </c>
      <c r="U10" s="919" t="s">
        <v>88</v>
      </c>
      <c r="V10" s="919" t="s">
        <v>996</v>
      </c>
      <c r="W10" s="919" t="s">
        <v>994</v>
      </c>
      <c r="X10" s="920" t="s">
        <v>995</v>
      </c>
      <c r="Y10" s="305" t="s">
        <v>997</v>
      </c>
      <c r="Z10" s="2105" t="s">
        <v>87</v>
      </c>
      <c r="AA10" s="2107"/>
      <c r="AB10" s="1053" t="s">
        <v>998</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999</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1000</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BB4E5-112F-DC9D-B446-0.D9AFB0C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"Водоканал"</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1001</v>
      </c>
      <c r="G9" s="2413" t="s">
        <v>1002</v>
      </c>
      <c r="H9" s="2414"/>
      <c r="I9" s="2131" t="s">
        <v>1003</v>
      </c>
      <c r="J9" s="2131"/>
      <c r="K9" s="2131" t="s">
        <v>1004</v>
      </c>
      <c r="L9" s="2131"/>
      <c r="M9" s="2131"/>
      <c r="N9" s="2131"/>
      <c r="O9" s="2131"/>
      <c r="P9" s="2131"/>
      <c r="Q9" s="2131"/>
      <c r="R9" s="2131"/>
      <c r="S9" s="2131"/>
      <c r="T9" s="2131"/>
      <c r="U9" s="2131"/>
      <c r="V9" s="2131"/>
      <c r="W9" s="2131"/>
      <c r="X9" s="2131"/>
      <c r="Y9" s="2131"/>
      <c r="Z9" s="2196" t="s">
        <v>1005</v>
      </c>
      <c r="AA9" s="2197"/>
      <c r="AB9" s="2131" t="s">
        <v>1006</v>
      </c>
      <c r="AC9" s="2131"/>
      <c r="AD9" s="2131"/>
      <c r="AE9" s="2131"/>
      <c r="AF9" s="2179" t="s">
        <v>1007</v>
      </c>
      <c r="AG9" s="2131" t="s">
        <v>1008</v>
      </c>
      <c r="AH9" s="2131"/>
      <c r="AI9" s="2179" t="s">
        <v>1009</v>
      </c>
      <c r="AJ9" s="2131" t="s">
        <v>1010</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1011</v>
      </c>
      <c r="L10" s="2105" t="s">
        <v>1012</v>
      </c>
      <c r="M10" s="2107"/>
      <c r="N10" s="2131" t="s">
        <v>1013</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1014</v>
      </c>
      <c r="M11" s="2179" t="s">
        <v>1015</v>
      </c>
      <c r="N11" s="2131" t="s">
        <v>1016</v>
      </c>
      <c r="O11" s="2131"/>
      <c r="P11" s="2422" t="s">
        <v>997</v>
      </c>
      <c r="Q11" s="2422" t="s">
        <v>1017</v>
      </c>
      <c r="R11" s="2422" t="s">
        <v>1018</v>
      </c>
      <c r="S11" s="2422" t="s">
        <v>1019</v>
      </c>
      <c r="T11" s="2422"/>
      <c r="U11" s="2422"/>
      <c r="V11" s="2422"/>
      <c r="W11" s="2422"/>
      <c r="X11" s="2422"/>
      <c r="Y11" s="2422"/>
      <c r="Z11" s="2198"/>
      <c r="AA11" s="2199"/>
      <c r="AB11" s="2131" t="s">
        <v>1020</v>
      </c>
      <c r="AC11" s="2131"/>
      <c r="AD11" s="2105" t="s">
        <v>1021</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1022</v>
      </c>
      <c r="K12" s="2131"/>
      <c r="L12" s="2236"/>
      <c r="M12" s="2236"/>
      <c r="N12" s="2131"/>
      <c r="O12" s="2131"/>
      <c r="P12" s="2422"/>
      <c r="Q12" s="2422"/>
      <c r="R12" s="2422"/>
      <c r="S12" s="1138" t="s">
        <v>85</v>
      </c>
      <c r="T12" s="1138" t="s">
        <v>86</v>
      </c>
      <c r="U12" s="1138" t="s">
        <v>84</v>
      </c>
      <c r="V12" s="1138" t="s">
        <v>1023</v>
      </c>
      <c r="W12" s="1138" t="s">
        <v>84</v>
      </c>
      <c r="X12" s="1138" t="s">
        <v>1024</v>
      </c>
      <c r="Y12" s="1138" t="s">
        <v>1025</v>
      </c>
      <c r="Z12" s="2204"/>
      <c r="AA12" s="2205"/>
      <c r="AB12" s="1145" t="s">
        <v>1026</v>
      </c>
      <c r="AC12" s="1145" t="s">
        <v>1027</v>
      </c>
      <c r="AD12" s="1145" t="s">
        <v>1026</v>
      </c>
      <c r="AE12" s="1145" t="s">
        <v>1027</v>
      </c>
      <c r="AF12" s="2236"/>
      <c r="AG12" s="1158" t="s">
        <v>1028</v>
      </c>
      <c r="AH12" s="1158" t="s">
        <v>1029</v>
      </c>
      <c r="AI12" s="2236"/>
      <c r="AJ12" s="1158" t="s">
        <v>1028</v>
      </c>
      <c r="AK12" s="1158" t="s">
        <v>1029</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1030</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8DE18-8AB8-C592-212F-0.EF0643C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"Водоканал"</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301</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1031</v>
      </c>
      <c r="H10" s="2430" t="s">
        <v>1032</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1033</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1034</v>
      </c>
      <c r="G14" s="2425" t="s">
        <v>1035</v>
      </c>
      <c r="H14" s="2425"/>
      <c r="I14" s="2425"/>
      <c r="J14" s="2425"/>
      <c r="K14" s="1238"/>
      <c r="W14" s="1159">
        <v>11</v>
      </c>
    </row>
    <row customHeight="1" ht="11.549999999999999">
      <c r="F15" s="1234">
        <v>1</v>
      </c>
      <c r="G15" s="694" t="s">
        <v>1036</v>
      </c>
      <c r="H15" s="1240">
        <f>SUM(I15:J15)</f>
        <v>0</v>
      </c>
      <c r="I15" s="1240">
        <f>SUM(I16:I27)</f>
        <v>0</v>
      </c>
      <c r="J15" s="1229"/>
      <c r="K15" s="1238"/>
      <c r="W15" s="1159">
        <v>11</v>
      </c>
    </row>
    <row customHeight="1" ht="24">
      <c r="F16" s="1234" t="s">
        <v>1037</v>
      </c>
      <c r="G16" s="1241" t="s">
        <v>1038</v>
      </c>
      <c r="H16" s="1240">
        <f>SUM(I16:J16)</f>
        <v>0</v>
      </c>
      <c r="I16" s="1239"/>
      <c r="J16" s="1229"/>
      <c r="K16" s="1238"/>
      <c r="W16" s="1159">
        <v>23</v>
      </c>
    </row>
    <row customHeight="1" ht="24">
      <c r="F17" s="1234" t="s">
        <v>1039</v>
      </c>
      <c r="G17" s="1241" t="s">
        <v>1040</v>
      </c>
      <c r="H17" s="1240">
        <f>SUM(I17:J17)</f>
        <v>0</v>
      </c>
      <c r="I17" s="1239"/>
      <c r="J17" s="1229"/>
      <c r="K17" s="1238"/>
      <c r="W17" s="1159">
        <v>23</v>
      </c>
    </row>
    <row customHeight="1" ht="35.699999999999996">
      <c r="F18" s="1234" t="s">
        <v>1041</v>
      </c>
      <c r="G18" s="1241" t="s">
        <v>1042</v>
      </c>
      <c r="H18" s="1240">
        <f>SUM(I18:J18)</f>
        <v>0</v>
      </c>
      <c r="I18" s="1239"/>
      <c r="J18" s="1229"/>
      <c r="K18" s="1238"/>
      <c r="W18" s="1159">
        <v>34</v>
      </c>
    </row>
    <row customHeight="1" ht="35.699999999999996">
      <c r="F19" s="1234" t="s">
        <v>1043</v>
      </c>
      <c r="G19" s="1241" t="s">
        <v>1044</v>
      </c>
      <c r="H19" s="1240">
        <f>SUM(I19:J19)</f>
        <v>0</v>
      </c>
      <c r="I19" s="1239"/>
      <c r="J19" s="1229"/>
      <c r="K19" s="1238"/>
      <c r="W19" s="1159">
        <v>34</v>
      </c>
    </row>
    <row customHeight="1" ht="48.29999999999999">
      <c r="F20" s="1234" t="s">
        <v>1045</v>
      </c>
      <c r="G20" s="1241" t="s">
        <v>1046</v>
      </c>
      <c r="H20" s="1240">
        <f>SUM(I20:J20)</f>
        <v>0</v>
      </c>
      <c r="I20" s="1239"/>
      <c r="J20" s="1229"/>
      <c r="K20" s="1238"/>
      <c r="W20" s="1159">
        <v>46</v>
      </c>
    </row>
    <row customHeight="1" ht="35.699999999999996">
      <c r="F21" s="1234" t="s">
        <v>1047</v>
      </c>
      <c r="G21" s="1241" t="s">
        <v>1048</v>
      </c>
      <c r="H21" s="1240">
        <f>SUM(I21:J21)</f>
        <v>0</v>
      </c>
      <c r="I21" s="1239"/>
      <c r="J21" s="1229"/>
      <c r="K21" s="1238"/>
      <c r="W21" s="1159">
        <v>34</v>
      </c>
    </row>
    <row customHeight="1" ht="35.699999999999996">
      <c r="F22" s="1234" t="s">
        <v>1049</v>
      </c>
      <c r="G22" s="1241" t="s">
        <v>1050</v>
      </c>
      <c r="H22" s="1240">
        <f>SUM(I22:J22)</f>
        <v>0</v>
      </c>
      <c r="I22" s="1239"/>
      <c r="J22" s="1229"/>
      <c r="K22" s="1238"/>
      <c r="W22" s="1159">
        <v>34</v>
      </c>
    </row>
    <row customHeight="1" ht="24">
      <c r="F23" s="1234" t="s">
        <v>1051</v>
      </c>
      <c r="G23" s="1241" t="s">
        <v>1052</v>
      </c>
      <c r="H23" s="1240">
        <f>SUM(I23:J23)</f>
        <v>0</v>
      </c>
      <c r="I23" s="1239"/>
      <c r="J23" s="1229"/>
      <c r="K23" s="1238"/>
      <c r="W23" s="1159">
        <v>23</v>
      </c>
    </row>
    <row customHeight="1" ht="24">
      <c r="F24" s="1234" t="s">
        <v>1053</v>
      </c>
      <c r="G24" s="1241" t="s">
        <v>1054</v>
      </c>
      <c r="H24" s="1240">
        <f>SUM(I24:J24)</f>
        <v>0</v>
      </c>
      <c r="I24" s="1239"/>
      <c r="J24" s="1229"/>
      <c r="K24" s="1238"/>
      <c r="W24" s="1159">
        <v>23</v>
      </c>
    </row>
    <row customHeight="1" ht="35.699999999999996">
      <c r="F25" s="1234" t="s">
        <v>1055</v>
      </c>
      <c r="G25" s="1241" t="s">
        <v>1056</v>
      </c>
      <c r="H25" s="1240">
        <f>SUM(I25:J25)</f>
        <v>0</v>
      </c>
      <c r="I25" s="1239"/>
      <c r="J25" s="1229"/>
      <c r="K25" s="1238"/>
      <c r="W25" s="1159">
        <v>34</v>
      </c>
    </row>
    <row customHeight="1" ht="35.699999999999996">
      <c r="F26" s="1234" t="s">
        <v>1057</v>
      </c>
      <c r="G26" s="1241" t="s">
        <v>1058</v>
      </c>
      <c r="H26" s="1240">
        <f>SUM(I26:J26)</f>
        <v>0</v>
      </c>
      <c r="I26" s="1239"/>
      <c r="J26" s="1229"/>
      <c r="K26" s="1238"/>
      <c r="W26" s="1159">
        <v>34</v>
      </c>
    </row>
    <row customHeight="1" ht="11.549999999999999">
      <c r="F27" s="1234" t="s">
        <v>1059</v>
      </c>
      <c r="G27" s="1241" t="s">
        <v>1060</v>
      </c>
      <c r="H27" s="1240">
        <f>SUM(I27:J27)</f>
        <v>0</v>
      </c>
      <c r="I27" s="1239"/>
      <c r="J27" s="1229"/>
      <c r="K27" s="1238"/>
      <c r="W27" s="1159">
        <v>11</v>
      </c>
    </row>
    <row customHeight="1" ht="11.549999999999999">
      <c r="F28" s="1234">
        <v>2</v>
      </c>
      <c r="G28" s="694" t="s">
        <v>1061</v>
      </c>
      <c r="H28" s="1240">
        <f>SUM(I28:J28)</f>
        <v>0</v>
      </c>
      <c r="I28" s="1240">
        <f>SUM(I29:I31)</f>
        <v>0</v>
      </c>
      <c r="J28" s="1229"/>
      <c r="K28" s="1238"/>
      <c r="W28" s="1159">
        <v>11</v>
      </c>
    </row>
    <row customHeight="1" ht="11.549999999999999">
      <c r="F29" s="1234" t="s">
        <v>724</v>
      </c>
      <c r="G29" s="1241" t="s">
        <v>1062</v>
      </c>
      <c r="H29" s="1240">
        <f>SUM(I29:J29)</f>
        <v>0</v>
      </c>
      <c r="I29" s="1239"/>
      <c r="J29" s="1229"/>
      <c r="K29" s="1238"/>
      <c r="W29" s="1159">
        <v>11</v>
      </c>
    </row>
    <row customHeight="1" ht="11.549999999999999">
      <c r="F30" s="1234" t="s">
        <v>308</v>
      </c>
      <c r="G30" s="1241" t="s">
        <v>1063</v>
      </c>
      <c r="H30" s="1240">
        <f>SUM(I30:J30)</f>
        <v>0</v>
      </c>
      <c r="I30" s="1239"/>
      <c r="J30" s="1229"/>
      <c r="K30" s="1238"/>
      <c r="W30" s="1159">
        <v>11</v>
      </c>
    </row>
    <row customHeight="1" ht="11.549999999999999">
      <c r="F31" s="1234" t="s">
        <v>311</v>
      </c>
      <c r="G31" s="1241" t="s">
        <v>1064</v>
      </c>
      <c r="H31" s="1240">
        <f>SUM(I31:J31)</f>
        <v>0</v>
      </c>
      <c r="I31" s="1239"/>
      <c r="J31" s="1229"/>
      <c r="K31" s="1238"/>
      <c r="W31" s="1159">
        <v>11</v>
      </c>
    </row>
    <row customHeight="1" ht="11.549999999999999">
      <c r="F32" s="1234">
        <v>3</v>
      </c>
      <c r="G32" s="694" t="s">
        <v>1065</v>
      </c>
      <c r="H32" s="1240">
        <f>SUM(I32:J32)</f>
        <v>0</v>
      </c>
      <c r="I32" s="1240">
        <f>SUM(I33:I34)</f>
        <v>0</v>
      </c>
      <c r="J32" s="1229"/>
      <c r="K32" s="1238"/>
      <c r="W32" s="1159">
        <v>11</v>
      </c>
    </row>
    <row customHeight="1" ht="48.29999999999999">
      <c r="F33" s="1234" t="s">
        <v>325</v>
      </c>
      <c r="G33" s="1241" t="s">
        <v>1066</v>
      </c>
      <c r="H33" s="1240">
        <f>SUM(I33:J33)</f>
        <v>0</v>
      </c>
      <c r="I33" s="1239"/>
      <c r="J33" s="1229"/>
      <c r="K33" s="1238"/>
      <c r="W33" s="1159">
        <v>46</v>
      </c>
    </row>
    <row customHeight="1" ht="11.549999999999999">
      <c r="F34" s="1234" t="s">
        <v>333</v>
      </c>
      <c r="G34" s="1241" t="s">
        <v>1067</v>
      </c>
      <c r="H34" s="1240">
        <f>SUM(I34:J34)</f>
        <v>0</v>
      </c>
      <c r="I34" s="1239"/>
      <c r="J34" s="1229"/>
      <c r="K34" s="1238"/>
      <c r="W34" s="1159">
        <v>11</v>
      </c>
    </row>
    <row customHeight="1" ht="11.549999999999999">
      <c r="F35" s="1234">
        <v>4</v>
      </c>
      <c r="G35" s="694" t="s">
        <v>1068</v>
      </c>
      <c r="H35" s="1240">
        <f>SUM(I35:J35)</f>
        <v>0</v>
      </c>
      <c r="I35" s="1239"/>
      <c r="J35" s="1229"/>
      <c r="K35" s="1238"/>
      <c r="W35" s="1159">
        <v>11</v>
      </c>
    </row>
    <row customHeight="1" ht="11.549999999999999">
      <c r="F36" s="1234"/>
      <c r="G36" s="697" t="s">
        <v>1069</v>
      </c>
      <c r="H36" s="1240">
        <f>SUM(I36:J36)</f>
        <v>0</v>
      </c>
      <c r="I36" s="1240">
        <f>SUM(I15,I28,I32,I35)</f>
        <v>0</v>
      </c>
      <c r="J36" s="1229"/>
      <c r="K36" s="1238"/>
      <c r="W36" s="1159">
        <v>11</v>
      </c>
    </row>
    <row customHeight="1" ht="29.25">
      <c r="F37" s="1235" t="s">
        <v>1070</v>
      </c>
      <c r="G37" s="2426" t="s">
        <v>1071</v>
      </c>
      <c r="H37" s="2426"/>
      <c r="I37" s="2426"/>
      <c r="J37" s="2426"/>
      <c r="K37" s="1238"/>
      <c r="W37" s="1159">
        <v>28</v>
      </c>
    </row>
    <row customHeight="1" ht="24">
      <c r="F38" s="1234" t="s">
        <v>98</v>
      </c>
      <c r="G38" s="694" t="s">
        <v>1072</v>
      </c>
      <c r="H38" s="1240">
        <f>SUM(I38:J38)</f>
        <v>0</v>
      </c>
      <c r="I38" s="1240">
        <f>SUM(I39,I44,I47)</f>
        <v>0</v>
      </c>
      <c r="J38" s="1229"/>
      <c r="K38" s="1238"/>
      <c r="W38" s="1159">
        <v>23</v>
      </c>
    </row>
    <row customHeight="1" ht="11.549999999999999">
      <c r="F39" s="1234" t="s">
        <v>1037</v>
      </c>
      <c r="G39" s="1241" t="s">
        <v>1036</v>
      </c>
      <c r="H39" s="1240">
        <f>SUM(I39:J39)</f>
        <v>0</v>
      </c>
      <c r="I39" s="1240">
        <f>SUM(I40:I43)</f>
        <v>0</v>
      </c>
      <c r="J39" s="1229"/>
      <c r="K39" s="1238"/>
      <c r="W39" s="1159">
        <v>11</v>
      </c>
    </row>
    <row customHeight="1" ht="24">
      <c r="F40" s="1234" t="s">
        <v>1073</v>
      </c>
      <c r="G40" s="1242" t="s">
        <v>1074</v>
      </c>
      <c r="H40" s="1240">
        <f>SUM(I40:J40)</f>
        <v>0</v>
      </c>
      <c r="I40" s="1239"/>
      <c r="J40" s="1229"/>
      <c r="K40" s="1238"/>
      <c r="W40" s="1159">
        <v>23</v>
      </c>
    </row>
    <row customHeight="1" ht="11.549999999999999">
      <c r="F41" s="1234" t="s">
        <v>1075</v>
      </c>
      <c r="G41" s="1242" t="s">
        <v>1076</v>
      </c>
      <c r="H41" s="1240">
        <f>SUM(I41:J41)</f>
        <v>0</v>
      </c>
      <c r="I41" s="1239"/>
      <c r="J41" s="1229"/>
      <c r="K41" s="1238"/>
      <c r="W41" s="1159">
        <v>11</v>
      </c>
    </row>
    <row customHeight="1" ht="11.549999999999999">
      <c r="F42" s="1234" t="s">
        <v>1077</v>
      </c>
      <c r="G42" s="1242" t="s">
        <v>1078</v>
      </c>
      <c r="H42" s="1240">
        <f>SUM(I42:J42)</f>
        <v>0</v>
      </c>
      <c r="I42" s="1239"/>
      <c r="J42" s="1229"/>
      <c r="K42" s="1238"/>
      <c r="W42" s="1159">
        <v>11</v>
      </c>
    </row>
    <row customHeight="1" ht="35.699999999999996">
      <c r="F43" s="1234" t="s">
        <v>1079</v>
      </c>
      <c r="G43" s="1242" t="s">
        <v>1080</v>
      </c>
      <c r="H43" s="1240">
        <f>SUM(I43:J43)</f>
        <v>0</v>
      </c>
      <c r="I43" s="1239"/>
      <c r="J43" s="1229"/>
      <c r="K43" s="1238"/>
      <c r="W43" s="1159">
        <v>34</v>
      </c>
    </row>
    <row customHeight="1" ht="11.549999999999999">
      <c r="F44" s="1234" t="s">
        <v>1039</v>
      </c>
      <c r="G44" s="1241" t="s">
        <v>1065</v>
      </c>
      <c r="H44" s="1240">
        <f>SUM(I44:J44)</f>
        <v>0</v>
      </c>
      <c r="I44" s="1240">
        <f>SUM(I45:I46)</f>
        <v>0</v>
      </c>
      <c r="J44" s="1229"/>
      <c r="K44" s="1238"/>
      <c r="W44" s="1159">
        <v>11</v>
      </c>
    </row>
    <row customHeight="1" ht="48.29999999999999">
      <c r="F45" s="1234" t="s">
        <v>1081</v>
      </c>
      <c r="G45" s="1242" t="s">
        <v>1066</v>
      </c>
      <c r="H45" s="1240">
        <f>SUM(I45:J45)</f>
        <v>0</v>
      </c>
      <c r="I45" s="1239"/>
      <c r="J45" s="1229"/>
      <c r="K45" s="1238"/>
      <c r="W45" s="1159">
        <v>46</v>
      </c>
    </row>
    <row customHeight="1" ht="11.549999999999999">
      <c r="F46" s="1234" t="s">
        <v>1082</v>
      </c>
      <c r="G46" s="1242" t="s">
        <v>1067</v>
      </c>
      <c r="H46" s="1240">
        <f>SUM(I46:J46)</f>
        <v>0</v>
      </c>
      <c r="I46" s="1239"/>
      <c r="J46" s="1229"/>
      <c r="K46" s="1238"/>
      <c r="W46" s="1159">
        <v>11</v>
      </c>
    </row>
    <row customHeight="1" ht="11.549999999999999">
      <c r="F47" s="1234" t="s">
        <v>1041</v>
      </c>
      <c r="G47" s="1241" t="s">
        <v>1083</v>
      </c>
      <c r="H47" s="1240">
        <f>SUM(I47:J47)</f>
        <v>0</v>
      </c>
      <c r="I47" s="1239"/>
      <c r="J47" s="1229"/>
      <c r="K47" s="1238"/>
      <c r="W47" s="1159">
        <v>11</v>
      </c>
    </row>
    <row customHeight="1" ht="24">
      <c r="F48" s="1234" t="s">
        <v>108</v>
      </c>
      <c r="G48" s="694" t="s">
        <v>1084</v>
      </c>
      <c r="H48" s="1240">
        <f>SUM(I48:J48)</f>
        <v>0</v>
      </c>
      <c r="I48" s="1240">
        <f>SUM(I49,I54,I57)</f>
        <v>0</v>
      </c>
      <c r="J48" s="1229"/>
      <c r="K48" s="1238"/>
      <c r="W48" s="1159">
        <v>23</v>
      </c>
    </row>
    <row customHeight="1" ht="11.549999999999999">
      <c r="F49" s="1234" t="s">
        <v>724</v>
      </c>
      <c r="G49" s="1241" t="s">
        <v>1036</v>
      </c>
      <c r="H49" s="1240">
        <f>SUM(I49:J49)</f>
        <v>0</v>
      </c>
      <c r="I49" s="1240">
        <f>SUM(I50:I53)</f>
        <v>0</v>
      </c>
      <c r="J49" s="1229"/>
      <c r="K49" s="1238"/>
      <c r="W49" s="1159">
        <v>11</v>
      </c>
    </row>
    <row customHeight="1" ht="24">
      <c r="F50" s="1234" t="s">
        <v>727</v>
      </c>
      <c r="G50" s="1242" t="s">
        <v>1074</v>
      </c>
      <c r="H50" s="1240">
        <f>SUM(I50:J50)</f>
        <v>0</v>
      </c>
      <c r="I50" s="1239"/>
      <c r="J50" s="1229"/>
      <c r="K50" s="1238"/>
      <c r="W50" s="1159">
        <v>23</v>
      </c>
    </row>
    <row customHeight="1" ht="11.549999999999999">
      <c r="F51" s="1234" t="s">
        <v>730</v>
      </c>
      <c r="G51" s="1242" t="s">
        <v>1076</v>
      </c>
      <c r="H51" s="1240">
        <f>SUM(I51:J51)</f>
        <v>0</v>
      </c>
      <c r="I51" s="1239"/>
      <c r="J51" s="1229"/>
      <c r="K51" s="1238"/>
      <c r="W51" s="1159">
        <v>11</v>
      </c>
    </row>
    <row customHeight="1" ht="11.549999999999999">
      <c r="F52" s="1234" t="s">
        <v>1085</v>
      </c>
      <c r="G52" s="1242" t="s">
        <v>1078</v>
      </c>
      <c r="H52" s="1240">
        <f>SUM(I52:J52)</f>
        <v>0</v>
      </c>
      <c r="I52" s="1239"/>
      <c r="J52" s="1229"/>
      <c r="K52" s="1238"/>
      <c r="W52" s="1159">
        <v>11</v>
      </c>
    </row>
    <row customHeight="1" ht="35.699999999999996">
      <c r="F53" s="1234" t="s">
        <v>1086</v>
      </c>
      <c r="G53" s="1242" t="s">
        <v>1080</v>
      </c>
      <c r="H53" s="1240">
        <f>SUM(I53:J53)</f>
        <v>0</v>
      </c>
      <c r="I53" s="1239"/>
      <c r="J53" s="1229"/>
      <c r="K53" s="1238"/>
      <c r="W53" s="1159">
        <v>34</v>
      </c>
    </row>
    <row customHeight="1" ht="11.549999999999999">
      <c r="F54" s="1234" t="s">
        <v>308</v>
      </c>
      <c r="G54" s="1241" t="s">
        <v>1065</v>
      </c>
      <c r="H54" s="1240">
        <f>SUM(I54:J54)</f>
        <v>0</v>
      </c>
      <c r="I54" s="1240">
        <f>SUM(I55:I56)</f>
        <v>0</v>
      </c>
      <c r="J54" s="1229"/>
      <c r="K54" s="1238"/>
      <c r="W54" s="1159">
        <v>11</v>
      </c>
    </row>
    <row customHeight="1" ht="48.29999999999999">
      <c r="F55" s="1234" t="s">
        <v>734</v>
      </c>
      <c r="G55" s="1242" t="s">
        <v>1066</v>
      </c>
      <c r="H55" s="1240">
        <f>SUM(I55:J55)</f>
        <v>0</v>
      </c>
      <c r="I55" s="1239"/>
      <c r="J55" s="1229"/>
      <c r="K55" s="1238"/>
      <c r="W55" s="1159">
        <v>46</v>
      </c>
    </row>
    <row customHeight="1" ht="11.549999999999999">
      <c r="F56" s="1234" t="s">
        <v>736</v>
      </c>
      <c r="G56" s="1242" t="s">
        <v>1067</v>
      </c>
      <c r="H56" s="1240">
        <f>SUM(I56:J56)</f>
        <v>0</v>
      </c>
      <c r="I56" s="1239"/>
      <c r="J56" s="1229"/>
      <c r="K56" s="1238"/>
      <c r="W56" s="1159">
        <v>11</v>
      </c>
    </row>
    <row customHeight="1" ht="11.549999999999999">
      <c r="F57" s="1234" t="s">
        <v>311</v>
      </c>
      <c r="G57" s="1241" t="s">
        <v>1083</v>
      </c>
      <c r="H57" s="1240">
        <f>SUM(I57:J57)</f>
        <v>0</v>
      </c>
      <c r="I57" s="1239"/>
      <c r="J57" s="1229"/>
      <c r="K57" s="1238"/>
      <c r="W57" s="1159">
        <v>11</v>
      </c>
    </row>
    <row customHeight="1" ht="11.549999999999999">
      <c r="F58" s="1234"/>
      <c r="G58" s="1243" t="s">
        <v>1069</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3EBF8-122A-57CA-C37A-0.7B3AC41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"Водоканал"</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1087</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1088</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1089</v>
      </c>
      <c r="H11" s="2441" t="s">
        <v>1090</v>
      </c>
      <c r="I11" s="2441" t="s">
        <v>1091</v>
      </c>
      <c r="J11" s="2442"/>
      <c r="K11" s="2442"/>
      <c r="L11" s="2442"/>
      <c r="M11" s="2442"/>
      <c r="N11" s="2442"/>
      <c r="O11" s="2213" t="s">
        <v>1092</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1092</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1092</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1093</v>
      </c>
      <c r="P12" s="2213"/>
      <c r="Q12" s="2213"/>
      <c r="R12" s="2213"/>
      <c r="S12" s="2213" t="s">
        <v>1094</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1095</v>
      </c>
      <c r="BU12" s="2391"/>
      <c r="BV12" s="2391"/>
      <c r="BW12" s="2437"/>
      <c r="BX12" s="2390" t="s">
        <v>1096</v>
      </c>
      <c r="BY12" s="2391"/>
      <c r="BZ12" s="2391"/>
      <c r="CA12" s="2437"/>
      <c r="CB12" s="2390" t="s">
        <v>1097</v>
      </c>
      <c r="CC12" s="2437"/>
      <c r="CD12" s="2390" t="s">
        <v>1098</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1099</v>
      </c>
      <c r="CZ12" s="2391"/>
      <c r="DA12" s="2391"/>
      <c r="DB12" s="2391"/>
      <c r="DC12" s="2391"/>
      <c r="DD12" s="2437"/>
      <c r="DE12" s="2390" t="s">
        <v>1100</v>
      </c>
      <c r="DF12" s="2437"/>
      <c r="DG12" s="2390" t="s">
        <v>1098</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1101</v>
      </c>
      <c r="P13" s="2213"/>
      <c r="Q13" s="2213"/>
      <c r="R13" s="2213"/>
      <c r="S13" s="2340" t="s">
        <v>1102</v>
      </c>
      <c r="T13" s="2392"/>
      <c r="U13" s="2131" t="s">
        <v>1103</v>
      </c>
      <c r="V13" s="2131"/>
      <c r="W13" s="2131"/>
      <c r="X13" s="2131"/>
      <c r="Y13" s="2131" t="s">
        <v>1104</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1105</v>
      </c>
      <c r="BU13" s="2392"/>
      <c r="BV13" s="2340" t="s">
        <v>1106</v>
      </c>
      <c r="BW13" s="2392"/>
      <c r="BX13" s="2340" t="s">
        <v>1107</v>
      </c>
      <c r="BY13" s="2392"/>
      <c r="BZ13" s="2340" t="s">
        <v>1108</v>
      </c>
      <c r="CA13" s="2392"/>
      <c r="CB13" s="2340" t="s">
        <v>1109</v>
      </c>
      <c r="CC13" s="2392"/>
      <c r="CD13" s="2340" t="s">
        <v>1110</v>
      </c>
      <c r="CE13" s="2392"/>
      <c r="CF13" s="2340" t="s">
        <v>1111</v>
      </c>
      <c r="CG13" s="2392"/>
      <c r="CH13" s="2390" t="s">
        <v>1112</v>
      </c>
      <c r="CI13" s="2391"/>
      <c r="CJ13" s="2391"/>
      <c r="CK13" s="2437"/>
      <c r="CL13" s="2440"/>
      <c r="CM13" s="2438"/>
      <c r="CN13" s="2438"/>
      <c r="CO13" s="2438"/>
      <c r="CP13" s="2438"/>
      <c r="CQ13" s="2438"/>
      <c r="CR13" s="2438"/>
      <c r="CS13" s="2438"/>
      <c r="CT13" s="2438"/>
      <c r="CU13" s="2438"/>
      <c r="CV13" s="2438"/>
      <c r="CW13" s="2438"/>
      <c r="CX13" s="2457"/>
      <c r="CY13" s="2340" t="s">
        <v>1113</v>
      </c>
      <c r="CZ13" s="2392"/>
      <c r="DA13" s="2340" t="s">
        <v>1114</v>
      </c>
      <c r="DB13" s="2392"/>
      <c r="DC13" s="2340" t="s">
        <v>1115</v>
      </c>
      <c r="DD13" s="2392"/>
      <c r="DE13" s="2340" t="s">
        <v>1116</v>
      </c>
      <c r="DF13" s="2392"/>
      <c r="DG13" s="2390" t="s">
        <v>1117</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1118</v>
      </c>
      <c r="P14" s="2392"/>
      <c r="Q14" s="2340" t="s">
        <v>1119</v>
      </c>
      <c r="R14" s="2392"/>
      <c r="S14" s="2341"/>
      <c r="T14" s="2217"/>
      <c r="U14" s="2340" t="s">
        <v>851</v>
      </c>
      <c r="V14" s="2392"/>
      <c r="W14" s="2340" t="s">
        <v>854</v>
      </c>
      <c r="X14" s="2392"/>
      <c r="Y14" s="2340" t="s">
        <v>851</v>
      </c>
      <c r="Z14" s="2392"/>
      <c r="AA14" s="2340" t="s">
        <v>861</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1120</v>
      </c>
      <c r="CI14" s="2392"/>
      <c r="CJ14" s="2340" t="s">
        <v>1121</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1122</v>
      </c>
      <c r="DH14" s="2392"/>
      <c r="DI14" s="2340" t="s">
        <v>1123</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841</v>
      </c>
      <c r="P16" s="2437"/>
      <c r="Q16" s="2390" t="s">
        <v>843</v>
      </c>
      <c r="R16" s="2437"/>
      <c r="S16" s="2390" t="s">
        <v>847</v>
      </c>
      <c r="T16" s="2437"/>
      <c r="U16" s="2390" t="s">
        <v>852</v>
      </c>
      <c r="V16" s="2437"/>
      <c r="W16" s="2390" t="s">
        <v>855</v>
      </c>
      <c r="X16" s="2437"/>
      <c r="Y16" s="2390" t="s">
        <v>859</v>
      </c>
      <c r="Z16" s="2437"/>
      <c r="AA16" s="2390" t="s">
        <v>862</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574</v>
      </c>
      <c r="BU16" s="2437"/>
      <c r="BV16" s="2390" t="s">
        <v>574</v>
      </c>
      <c r="BW16" s="2437"/>
      <c r="BX16" s="2390" t="s">
        <v>574</v>
      </c>
      <c r="BY16" s="2437"/>
      <c r="BZ16" s="2390" t="s">
        <v>574</v>
      </c>
      <c r="CA16" s="2437"/>
      <c r="CB16" s="2390" t="s">
        <v>1124</v>
      </c>
      <c r="CC16" s="2437"/>
      <c r="CD16" s="2390" t="s">
        <v>574</v>
      </c>
      <c r="CE16" s="2437"/>
      <c r="CF16" s="2390" t="s">
        <v>1125</v>
      </c>
      <c r="CG16" s="2437"/>
      <c r="CH16" s="2390" t="s">
        <v>1126</v>
      </c>
      <c r="CI16" s="2437"/>
      <c r="CJ16" s="2390" t="s">
        <v>1126</v>
      </c>
      <c r="CK16" s="2437"/>
      <c r="CL16" s="2440"/>
      <c r="CM16" s="2438"/>
      <c r="CN16" s="2438"/>
      <c r="CO16" s="2438"/>
      <c r="CP16" s="2438"/>
      <c r="CQ16" s="2438"/>
      <c r="CR16" s="2438"/>
      <c r="CS16" s="2438"/>
      <c r="CT16" s="2438"/>
      <c r="CU16" s="2438"/>
      <c r="CV16" s="2438"/>
      <c r="CW16" s="2438"/>
      <c r="CX16" s="2457"/>
      <c r="CY16" s="2340" t="s">
        <v>574</v>
      </c>
      <c r="CZ16" s="2392"/>
      <c r="DA16" s="2340" t="s">
        <v>574</v>
      </c>
      <c r="DB16" s="2392"/>
      <c r="DC16" s="2340" t="s">
        <v>574</v>
      </c>
      <c r="DD16" s="2392"/>
      <c r="DE16" s="2390" t="s">
        <v>1124</v>
      </c>
      <c r="DF16" s="2437"/>
      <c r="DG16" s="2390" t="s">
        <v>1127</v>
      </c>
      <c r="DH16" s="2437"/>
      <c r="DI16" s="2390" t="s">
        <v>1127</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1128</v>
      </c>
      <c r="P17" s="1195" t="s">
        <v>1129</v>
      </c>
      <c r="Q17" s="1195" t="s">
        <v>1128</v>
      </c>
      <c r="R17" s="1195" t="s">
        <v>1129</v>
      </c>
      <c r="S17" s="1195" t="s">
        <v>1128</v>
      </c>
      <c r="T17" s="1195" t="s">
        <v>1129</v>
      </c>
      <c r="U17" s="1195" t="s">
        <v>1128</v>
      </c>
      <c r="V17" s="1195" t="s">
        <v>1129</v>
      </c>
      <c r="W17" s="1195" t="s">
        <v>1128</v>
      </c>
      <c r="X17" s="1195" t="s">
        <v>1129</v>
      </c>
      <c r="Y17" s="1195" t="s">
        <v>1128</v>
      </c>
      <c r="Z17" s="1195" t="s">
        <v>1129</v>
      </c>
      <c r="AA17" s="1195" t="s">
        <v>1128</v>
      </c>
      <c r="AB17" s="1195" t="s">
        <v>1129</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1128</v>
      </c>
      <c r="BU17" s="1195" t="s">
        <v>1129</v>
      </c>
      <c r="BV17" s="1195" t="s">
        <v>1128</v>
      </c>
      <c r="BW17" s="1195" t="s">
        <v>1129</v>
      </c>
      <c r="BX17" s="1195" t="s">
        <v>1128</v>
      </c>
      <c r="BY17" s="1195" t="s">
        <v>1129</v>
      </c>
      <c r="BZ17" s="1195" t="s">
        <v>1128</v>
      </c>
      <c r="CA17" s="1195" t="s">
        <v>1129</v>
      </c>
      <c r="CB17" s="1195" t="s">
        <v>1128</v>
      </c>
      <c r="CC17" s="1195" t="s">
        <v>1129</v>
      </c>
      <c r="CD17" s="1195" t="s">
        <v>1128</v>
      </c>
      <c r="CE17" s="1195" t="s">
        <v>1129</v>
      </c>
      <c r="CF17" s="1195" t="s">
        <v>1128</v>
      </c>
      <c r="CG17" s="1195" t="s">
        <v>1129</v>
      </c>
      <c r="CH17" s="1195" t="s">
        <v>1128</v>
      </c>
      <c r="CI17" s="1195" t="s">
        <v>1129</v>
      </c>
      <c r="CJ17" s="1195" t="s">
        <v>1128</v>
      </c>
      <c r="CK17" s="1195" t="s">
        <v>1129</v>
      </c>
      <c r="CL17" s="2440"/>
      <c r="CM17" s="2438"/>
      <c r="CN17" s="2438"/>
      <c r="CO17" s="2438"/>
      <c r="CP17" s="2438"/>
      <c r="CQ17" s="2438"/>
      <c r="CR17" s="2438"/>
      <c r="CS17" s="2438"/>
      <c r="CT17" s="2438"/>
      <c r="CU17" s="2438"/>
      <c r="CV17" s="2438"/>
      <c r="CW17" s="2438"/>
      <c r="CX17" s="2457"/>
      <c r="CY17" s="1195" t="s">
        <v>1128</v>
      </c>
      <c r="CZ17" s="1195" t="s">
        <v>1129</v>
      </c>
      <c r="DA17" s="1195" t="s">
        <v>1128</v>
      </c>
      <c r="DB17" s="1195" t="s">
        <v>1129</v>
      </c>
      <c r="DC17" s="1195" t="s">
        <v>1128</v>
      </c>
      <c r="DD17" s="1195" t="s">
        <v>1129</v>
      </c>
      <c r="DE17" s="1195" t="s">
        <v>1128</v>
      </c>
      <c r="DF17" s="1195" t="s">
        <v>1129</v>
      </c>
      <c r="DG17" s="1195" t="s">
        <v>1128</v>
      </c>
      <c r="DH17" s="1195" t="s">
        <v>1129</v>
      </c>
      <c r="DI17" s="1195" t="s">
        <v>1128</v>
      </c>
      <c r="DJ17" s="1195" t="s">
        <v>1129</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03955-0FB5-7EAB-08C7-0.07227E0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515</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АО "Водоканал"</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115</v>
      </c>
      <c r="S8" s="509">
        <v>1</v>
      </c>
    </row>
    <row customHeight="1" ht="15.75">
      <c r="C9" s="180"/>
      <c r="D9" s="715"/>
      <c r="E9" s="2371" t="s">
        <v>104</v>
      </c>
      <c r="F9" s="2372"/>
      <c r="G9" s="820" t="str">
        <f>IF(G8="","",INDEX(DIFFERENTIATION_UNMERGE_VD,MATCH(G8,DIFFERENTIATION_ID_DIFF,0)))</f>
        <v/>
      </c>
      <c r="H9" s="820">
        <f>IF(H8="","",INDEX(DIFFERENTIATION_UNMERGE_VD,MATCH(H8,DIFFERENTIATION_ID_DIFF,0)))</f>
        <v>0</v>
      </c>
      <c r="I9" s="2131" t="s">
        <v>302</v>
      </c>
      <c r="S9" s="509">
        <v>15</v>
      </c>
    </row>
    <row s="1639" customFormat="1" customHeight="1" ht="15.75">
      <c r="A10" s="763"/>
      <c r="C10" s="180"/>
      <c r="D10" s="715"/>
      <c r="E10" s="2371" t="s">
        <v>580</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581</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301</v>
      </c>
      <c r="E12" s="2374"/>
      <c r="F12" s="2374"/>
      <c r="G12" s="891"/>
      <c r="H12" s="891"/>
      <c r="I12" s="2131"/>
      <c r="R12" s="679"/>
      <c r="S12" s="762">
        <v>15</v>
      </c>
    </row>
    <row customHeight="1" ht="35.699999999999996">
      <c r="C13" s="180"/>
      <c r="D13" s="765" t="s">
        <v>87</v>
      </c>
      <c r="E13" s="764" t="s">
        <v>303</v>
      </c>
      <c r="F13" s="764" t="s">
        <v>582</v>
      </c>
      <c r="G13" s="812" t="s">
        <v>304</v>
      </c>
      <c r="H13" s="758" t="s">
        <v>304</v>
      </c>
      <c r="I13" s="2131"/>
      <c r="S13" s="509">
        <v>34</v>
      </c>
    </row>
    <row customHeight="1" ht="15" hidden="1">
      <c r="C14" s="180"/>
      <c r="D14" s="597" t="s">
        <v>98</v>
      </c>
      <c r="E14" s="597" t="s">
        <v>108</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1130</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1130</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1130</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307</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1131</v>
      </c>
      <c r="E20" s="692"/>
      <c r="F20" s="513"/>
      <c r="G20" s="513"/>
      <c r="H20" s="513"/>
      <c r="I20" s="1767"/>
      <c r="S20" s="509">
        <v>0</v>
      </c>
    </row>
    <row customHeight="1" ht="29.25">
      <c r="C21" s="455"/>
      <c r="D21" s="543" t="s">
        <v>314</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1132</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781D-421C-494D-6251-0.EAB3C3D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"Водоканал"</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301</v>
      </c>
      <c r="E9" s="2213"/>
      <c r="F9" s="2213"/>
      <c r="G9" s="2393" t="s">
        <v>302</v>
      </c>
      <c r="Q9" s="87">
        <v>14</v>
      </c>
    </row>
    <row customHeight="1" ht="24">
      <c r="C10" s="100"/>
      <c r="D10" s="109" t="s">
        <v>87</v>
      </c>
      <c r="E10" s="112" t="s">
        <v>303</v>
      </c>
      <c r="F10" s="112" t="s">
        <v>391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307</v>
      </c>
      <c r="G12" s="155"/>
      <c r="Q12" s="87">
        <v>62</v>
      </c>
    </row>
    <row customHeight="1" ht="24">
      <c r="A13" s="196"/>
      <c r="C13" s="100"/>
      <c r="D13" s="151" t="s">
        <v>1037</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1073</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1133</v>
      </c>
      <c r="F15" s="205"/>
      <c r="G15" s="2175"/>
      <c r="Q15" s="87">
        <v>15</v>
      </c>
    </row>
    <row customHeight="1" ht="14.699999999999998">
      <c r="A16" s="196"/>
      <c r="C16" s="100"/>
      <c r="D16" s="151" t="s">
        <v>1039</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307</v>
      </c>
      <c r="G16" s="341"/>
      <c r="Q16" s="87">
        <v>14</v>
      </c>
    </row>
    <row customHeight="1" ht="14.699999999999998">
      <c r="A17" s="196"/>
      <c r="C17" s="100"/>
      <c r="D17" s="151" t="s">
        <v>1081</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1134</v>
      </c>
      <c r="F18" s="342"/>
      <c r="G18" s="2175"/>
      <c r="I18" s="354"/>
      <c r="J18" s="354"/>
      <c r="Q18" s="346">
        <v>21</v>
      </c>
    </row>
    <row s="1639" customFormat="1" customHeight="1" ht="256.5" hidden="1">
      <c r="A19" s="347"/>
      <c r="B19" s="421"/>
      <c r="C19" s="380"/>
      <c r="D19" s="888" t="s">
        <v>1041</v>
      </c>
      <c r="E19" s="887" t="s">
        <v>1135</v>
      </c>
      <c r="F19" s="389"/>
      <c r="G19" s="341" t="s">
        <v>1136</v>
      </c>
      <c r="I19" s="504"/>
      <c r="J19" s="504"/>
      <c r="Q19" s="762">
        <v>0</v>
      </c>
    </row>
    <row s="1639" customFormat="1" customHeight="1" ht="14.699999999999998">
      <c r="A20" s="347"/>
      <c r="B20" s="150"/>
      <c r="C20" s="311"/>
      <c r="D20" s="889">
        <v>2</v>
      </c>
      <c r="E20" s="334" t="s">
        <v>1137</v>
      </c>
      <c r="F20" s="202" t="s">
        <v>307</v>
      </c>
      <c r="G20" s="341"/>
      <c r="I20" s="354"/>
      <c r="J20" s="354"/>
      <c r="Q20" s="346">
        <v>14</v>
      </c>
    </row>
    <row s="1639" customFormat="1" customHeight="1" ht="18.75" hidden="1">
      <c r="A21" s="347"/>
      <c r="B21" s="150"/>
      <c r="C21" s="311"/>
      <c r="D21" s="337" t="s">
        <v>652</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7" t="s">
        <v>108</v>
      </c>
      <c r="E23" s="201" t="s">
        <v>1138</v>
      </c>
      <c r="F23" s="1674" t="s">
        <v>307</v>
      </c>
      <c r="G23" s="349"/>
      <c r="I23" s="1628"/>
      <c r="J23" s="1628"/>
      <c r="Q23" s="1635">
        <v>0</v>
      </c>
    </row>
    <row s="1639" customFormat="1" customHeight="1" ht="14.25" hidden="1">
      <c r="A24" s="347"/>
      <c r="B24" s="1164"/>
      <c r="C24" s="380"/>
      <c r="D24" s="1677" t="s">
        <v>724</v>
      </c>
      <c r="E24" s="1676" t="s">
        <v>1139</v>
      </c>
      <c r="F24" s="1674" t="s">
        <v>307</v>
      </c>
      <c r="G24" s="341"/>
      <c r="I24" s="1628"/>
      <c r="J24" s="1628"/>
      <c r="Q24" s="1635">
        <v>0</v>
      </c>
    </row>
    <row s="1639" customFormat="1" customHeight="1" ht="14.25" hidden="1">
      <c r="A25" s="347"/>
      <c r="B25" s="1164"/>
      <c r="C25" s="380"/>
      <c r="D25" s="1677" t="s">
        <v>727</v>
      </c>
      <c r="E25" s="199"/>
      <c r="F25" s="389"/>
      <c r="G25" s="2173" t="s">
        <v>1140</v>
      </c>
      <c r="I25" s="1628"/>
      <c r="J25" s="1628"/>
      <c r="Q25" s="1635">
        <v>0</v>
      </c>
    </row>
    <row s="1639" customFormat="1" customHeight="1" ht="22.5" hidden="1">
      <c r="A26" s="347"/>
      <c r="B26" s="1164"/>
      <c r="C26" s="380"/>
      <c r="D26" s="351"/>
      <c r="E26" s="353" t="s">
        <v>1141</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5FBD4-7D02-8231-D764-0.20588DF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515</v>
      </c>
      <c r="D2" s="1677"/>
      <c r="E2" s="203"/>
      <c r="F2" s="1674"/>
      <c r="G2" s="1674" t="s">
        <v>307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515</v>
      </c>
      <c r="D4" s="1677"/>
      <c r="E4" s="209" t="s">
        <v>1142</v>
      </c>
      <c r="F4" s="1674"/>
      <c r="G4" s="261"/>
      <c r="H4" s="1674" t="s">
        <v>307</v>
      </c>
      <c r="K4" s="1628"/>
      <c r="L4" s="1628"/>
      <c r="M4" s="1635">
        <v>0</v>
      </c>
    </row>
    <row s="1639" customFormat="1" customHeight="1" ht="14.25" hidden="1">
      <c r="A5" s="1366"/>
      <c r="B5" s="1164"/>
      <c r="C5" s="348"/>
      <c r="K5" s="1628"/>
      <c r="L5" s="1628"/>
      <c r="M5" s="1635">
        <v>0</v>
      </c>
    </row>
    <row s="1639" customFormat="1" customHeight="1" ht="18.75" hidden="1">
      <c r="A6" s="1687"/>
      <c r="B6" s="1164"/>
      <c r="C6" s="1734" t="s">
        <v>515</v>
      </c>
      <c r="D6" s="1677"/>
      <c r="E6" s="210" t="s">
        <v>1143</v>
      </c>
      <c r="F6" s="1674"/>
      <c r="G6" s="261"/>
      <c r="H6" s="1674" t="s">
        <v>307</v>
      </c>
      <c r="K6" s="1628"/>
      <c r="L6" s="1628"/>
      <c r="M6" s="1635">
        <v>0</v>
      </c>
    </row>
    <row s="1639" customFormat="1" customHeight="1" ht="14.25" hidden="1">
      <c r="A7" s="1366"/>
      <c r="B7" s="1164"/>
      <c r="C7" s="348"/>
      <c r="K7" s="1628"/>
      <c r="L7" s="1628"/>
      <c r="M7" s="1635">
        <v>0</v>
      </c>
    </row>
    <row s="1639" customFormat="1" customHeight="1" ht="18.75" hidden="1">
      <c r="A8" s="1687"/>
      <c r="B8" s="1164"/>
      <c r="C8" s="1734" t="s">
        <v>515</v>
      </c>
      <c r="D8" s="1677"/>
      <c r="E8" s="210" t="s">
        <v>1144</v>
      </c>
      <c r="F8" s="1674"/>
      <c r="G8" s="261"/>
      <c r="H8" s="1674" t="s">
        <v>307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515</v>
      </c>
      <c r="D10" s="1677"/>
      <c r="E10" s="210" t="s">
        <v>1145</v>
      </c>
      <c r="F10" s="1674"/>
      <c r="G10" s="1678"/>
      <c r="H10" s="1674" t="s">
        <v>307</v>
      </c>
      <c r="K10" s="1628"/>
      <c r="L10" s="1628" t="s">
        <v>1146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"Водоканал"</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301</v>
      </c>
      <c r="E18" s="2213"/>
      <c r="F18" s="2213"/>
      <c r="G18" s="2213"/>
      <c r="H18" s="2213"/>
      <c r="I18" s="2393" t="s">
        <v>302</v>
      </c>
      <c r="M18" s="87">
        <v>21</v>
      </c>
    </row>
    <row customHeight="1" ht="22.049999999999997">
      <c r="C19" s="100"/>
      <c r="D19" s="109" t="s">
        <v>87</v>
      </c>
      <c r="E19" s="112" t="s">
        <v>303</v>
      </c>
      <c r="F19" s="112"/>
      <c r="G19" s="112" t="s">
        <v>304</v>
      </c>
      <c r="H19" s="112" t="s">
        <v>391</v>
      </c>
      <c r="I19" s="2393"/>
      <c r="M19" s="87">
        <v>21</v>
      </c>
    </row>
    <row customHeight="1" ht="12" hidden="1">
      <c r="C20" s="100"/>
      <c r="D20" s="91"/>
      <c r="E20" s="91"/>
      <c r="F20" s="91"/>
      <c r="G20" s="91"/>
      <c r="H20" s="91"/>
      <c r="I20" s="91"/>
      <c r="M20" s="87">
        <v>0</v>
      </c>
    </row>
    <row customHeight="1" ht="14.699999999999998">
      <c r="A21" s="1687"/>
      <c r="C21" s="100"/>
      <c r="D21" s="151">
        <v>1</v>
      </c>
      <c r="E21" s="2465" t="s">
        <v>1147</v>
      </c>
      <c r="F21" s="2465"/>
      <c r="G21" s="2465"/>
      <c r="H21" s="2465"/>
      <c r="I21" s="212"/>
      <c r="M21" s="87">
        <v>14</v>
      </c>
    </row>
    <row customHeight="1" ht="21">
      <c r="A22" s="1687"/>
      <c r="C22" s="100"/>
      <c r="D22" s="151" t="s">
        <v>1037</v>
      </c>
      <c r="E22" s="198" t="s">
        <v>1148</v>
      </c>
      <c r="F22" s="202"/>
      <c r="G22" s="1741"/>
      <c r="H22" s="202" t="s">
        <v>307</v>
      </c>
      <c r="I22" s="155" t="s">
        <v>1149</v>
      </c>
      <c r="M22" s="87">
        <v>20</v>
      </c>
    </row>
    <row customHeight="1" ht="60">
      <c r="A23" s="1687"/>
      <c r="C23" s="100"/>
      <c r="D23" s="151" t="s">
        <v>1039</v>
      </c>
      <c r="E23" s="198" t="s">
        <v>1150</v>
      </c>
      <c r="F23" s="202"/>
      <c r="G23" s="261"/>
      <c r="H23" s="217"/>
      <c r="I23" s="262" t="s">
        <v>1151</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307</v>
      </c>
      <c r="H24" s="217"/>
      <c r="I24" s="263" t="s">
        <v>647</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325</v>
      </c>
      <c r="E26" s="203"/>
      <c r="F26" s="202"/>
      <c r="G26" s="202" t="s">
        <v>307</v>
      </c>
      <c r="H26" s="217"/>
      <c r="I26" s="2173" t="s">
        <v>1152</v>
      </c>
      <c r="M26" s="87">
        <v>14</v>
      </c>
    </row>
    <row customHeight="1" ht="15.75">
      <c r="A27" s="1687" t="s">
        <v>98</v>
      </c>
      <c r="C27" s="100"/>
      <c r="D27" s="113"/>
      <c r="E27" s="207" t="s">
        <v>323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769</v>
      </c>
      <c r="E29" s="209" t="s">
        <v>1142</v>
      </c>
      <c r="F29" s="202"/>
      <c r="G29" s="261"/>
      <c r="H29" s="202" t="s">
        <v>307</v>
      </c>
      <c r="I29" s="2173" t="s">
        <v>1153</v>
      </c>
      <c r="M29" s="87">
        <v>20</v>
      </c>
    </row>
    <row customHeight="1" ht="15.75">
      <c r="A30" s="1687" t="s">
        <v>108</v>
      </c>
      <c r="C30" s="100"/>
      <c r="D30" s="113"/>
      <c r="E30" s="207" t="s">
        <v>323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1154</v>
      </c>
      <c r="E33" s="210" t="s">
        <v>1143</v>
      </c>
      <c r="F33" s="202"/>
      <c r="G33" s="261"/>
      <c r="H33" s="202" t="s">
        <v>307</v>
      </c>
      <c r="I33" s="2173" t="s">
        <v>1155</v>
      </c>
      <c r="M33" s="87">
        <v>14</v>
      </c>
    </row>
    <row customHeight="1" ht="15.75">
      <c r="A34" s="1687" t="s">
        <v>89</v>
      </c>
      <c r="C34" s="100"/>
      <c r="D34" s="113"/>
      <c r="E34" s="208" t="s">
        <v>323</v>
      </c>
      <c r="F34" s="204"/>
      <c r="G34" s="204"/>
      <c r="H34" s="205"/>
      <c r="I34" s="2175"/>
      <c r="M34" s="87">
        <v>15</v>
      </c>
    </row>
    <row customHeight="1" ht="25.2">
      <c r="A35" s="1687"/>
      <c r="C35" s="100"/>
      <c r="D35" s="151" t="s">
        <v>897</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1156</v>
      </c>
      <c r="E36" s="210" t="s">
        <v>1144</v>
      </c>
      <c r="F36" s="202"/>
      <c r="G36" s="261"/>
      <c r="H36" s="202" t="s">
        <v>307</v>
      </c>
      <c r="I36" s="2147" t="s">
        <v>1157</v>
      </c>
      <c r="M36" s="87">
        <v>14</v>
      </c>
    </row>
    <row customHeight="1" ht="15.75">
      <c r="A37" s="1687" t="s">
        <v>90</v>
      </c>
      <c r="C37" s="100"/>
      <c r="D37" s="113"/>
      <c r="E37" s="208" t="s">
        <v>323</v>
      </c>
      <c r="F37" s="204"/>
      <c r="G37" s="204"/>
      <c r="H37" s="205"/>
      <c r="I37" s="2147"/>
      <c r="M37" s="87">
        <v>15</v>
      </c>
    </row>
    <row customHeight="1" ht="27.299999999999997">
      <c r="A38" s="1687"/>
      <c r="C38" s="100"/>
      <c r="D38" s="151" t="s">
        <v>898</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899</v>
      </c>
      <c r="E39" s="210" t="s">
        <v>1145</v>
      </c>
      <c r="F39" s="202"/>
      <c r="G39" s="211"/>
      <c r="H39" s="202" t="s">
        <v>307</v>
      </c>
      <c r="I39" s="2173" t="s">
        <v>1158</v>
      </c>
      <c r="L39" s="159" t="s">
        <v>1146</v>
      </c>
      <c r="M39" s="87">
        <v>14</v>
      </c>
    </row>
    <row customHeight="1" ht="15.75">
      <c r="A40" s="1687" t="s">
        <v>109</v>
      </c>
      <c r="C40" s="100"/>
      <c r="D40" s="113"/>
      <c r="E40" s="208" t="s">
        <v>323</v>
      </c>
      <c r="F40" s="204"/>
      <c r="G40" s="204"/>
      <c r="H40" s="205"/>
      <c r="I40" s="2175"/>
      <c r="M40" s="87">
        <v>15</v>
      </c>
    </row>
    <row s="1827" customFormat="1" customHeight="1" ht="3">
      <c r="A41" s="1687"/>
      <c r="K41" s="200"/>
      <c r="L41" s="200"/>
      <c r="M41" s="144">
        <v>3</v>
      </c>
    </row>
    <row customHeight="1" ht="26.25">
      <c r="D42" s="1685" t="s">
        <v>819</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F30DF-F9F1-4D77-B3C8-0.B1EDBAC1}" mc:Ignorable="x14ac xr xr2 xr3">
  <sheetPr>
    <tabColor theme="6" tint="0.4"/>
  </sheetPr>
  <dimension ref="A1:AH332"/>
  <sheetViews>
    <sheetView topLeftCell="A1" showGridLines="0" zoomScale="90" workbookViewId="0">
      <selection activeCell="F208" sqref="F208:L208"/>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40</v>
      </c>
      <c r="O1" s="1628"/>
      <c r="P1" s="1628"/>
      <c r="T1" s="835"/>
      <c r="AG1" s="259"/>
      <c r="AH1" s="1635" t="s">
        <v>14</v>
      </c>
    </row>
    <row s="1639" customFormat="1" customHeight="1" ht="18.75" hidden="1">
      <c r="A2" s="1784" t="s">
        <v>153</v>
      </c>
      <c r="B2" s="1784" t="s">
        <v>154</v>
      </c>
      <c r="C2" s="373"/>
      <c r="D2" s="348"/>
      <c r="E2" s="1035"/>
      <c r="F2" s="1035"/>
      <c r="G2" s="2431" t="str">
        <f>INDEX(PT_DIFFERENTIATION_NTAR,MATCH(B2,PT_DIFFERENTIATION_NTAR_ID,0))</f>
        <v/>
      </c>
      <c r="H2" s="1868"/>
      <c r="I2" s="1743"/>
      <c r="J2" s="1777"/>
      <c r="K2" s="1869"/>
      <c r="L2" s="1868" t="s">
        <v>307</v>
      </c>
      <c r="M2" s="1879"/>
      <c r="N2" s="338"/>
      <c r="O2" s="1628"/>
      <c r="P2" s="1628"/>
      <c r="AH2" s="1635">
        <v>0</v>
      </c>
    </row>
    <row s="1639" customFormat="1" customHeight="1" ht="18.75" hidden="1">
      <c r="A3" s="1784"/>
      <c r="B3" s="1784"/>
      <c r="C3" s="373" t="s">
        <v>1159</v>
      </c>
      <c r="D3" s="348"/>
      <c r="E3" s="1035"/>
      <c r="F3" s="1035"/>
      <c r="G3" s="2431"/>
      <c r="H3" s="1504"/>
      <c r="I3" s="655" t="s">
        <v>1160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40</v>
      </c>
      <c r="O4" s="1628"/>
      <c r="P4" s="1628"/>
      <c r="T4" s="835"/>
      <c r="AG4" s="259"/>
      <c r="AH4" s="1635">
        <v>0</v>
      </c>
    </row>
    <row s="1639" customFormat="1" customHeight="1" ht="18.75" hidden="1">
      <c r="A5" s="1784" t="s">
        <v>153</v>
      </c>
      <c r="B5" s="1784" t="s">
        <v>154</v>
      </c>
      <c r="C5" s="373"/>
      <c r="D5" s="348"/>
      <c r="E5" s="1035"/>
      <c r="F5" s="1035"/>
      <c r="G5" s="2431" t="str">
        <f>INDEX(PT_DIFFERENTIATION_NTAR,MATCH(B5,PT_DIFFERENTIATION_NTAR_ID,0))</f>
        <v/>
      </c>
      <c r="H5" s="1868"/>
      <c r="I5" s="1743"/>
      <c r="J5" s="1777"/>
      <c r="K5" s="1782"/>
      <c r="L5" s="1868" t="s">
        <v>307</v>
      </c>
      <c r="M5" s="1879"/>
      <c r="N5" s="338"/>
      <c r="O5" s="1628"/>
      <c r="P5" s="1628"/>
      <c r="AH5" s="1635">
        <v>0</v>
      </c>
    </row>
    <row s="1639" customFormat="1" customHeight="1" ht="18.75" hidden="1">
      <c r="A6" s="1784"/>
      <c r="B6" s="1784"/>
      <c r="C6" s="373" t="s">
        <v>1161</v>
      </c>
      <c r="D6" s="348"/>
      <c r="E6" s="1035"/>
      <c r="F6" s="1035"/>
      <c r="G6" s="2431"/>
      <c r="H6" s="1504"/>
      <c r="I6" s="655" t="s">
        <v>1160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40</v>
      </c>
      <c r="O7" s="1628"/>
      <c r="P7" s="1628"/>
      <c r="T7" s="835"/>
      <c r="AG7" s="259"/>
      <c r="AH7" s="1635">
        <v>0</v>
      </c>
    </row>
    <row s="1639" customFormat="1" customHeight="1" ht="56.25" hidden="1">
      <c r="A8" s="1784"/>
      <c r="B8" s="1784"/>
      <c r="C8" s="373"/>
      <c r="D8" s="348"/>
      <c r="E8" s="1035"/>
      <c r="F8" s="1035"/>
      <c r="G8" s="1035"/>
      <c r="H8" s="1775"/>
      <c r="I8" s="1743"/>
      <c r="J8" s="1777"/>
      <c r="K8" s="1869"/>
      <c r="L8" s="1775" t="s">
        <v>307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45750.6850462963</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482</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301</v>
      </c>
      <c r="F19" s="2213"/>
      <c r="G19" s="2213"/>
      <c r="H19" s="2213"/>
      <c r="I19" s="2213"/>
      <c r="J19" s="2213"/>
      <c r="K19" s="2213"/>
      <c r="L19" s="2213"/>
      <c r="M19" s="2393" t="s">
        <v>302</v>
      </c>
      <c r="AH19" s="378">
        <v>21</v>
      </c>
    </row>
    <row customHeight="1" ht="22.049999999999997">
      <c r="D20" s="380"/>
      <c r="E20" s="2281" t="s">
        <v>87</v>
      </c>
      <c r="F20" s="2228" t="s">
        <v>120</v>
      </c>
      <c r="G20" s="2228" t="s">
        <v>121</v>
      </c>
      <c r="H20" s="2390" t="s">
        <v>1162</v>
      </c>
      <c r="I20" s="2391"/>
      <c r="J20" s="2437"/>
      <c r="K20" s="2228" t="s">
        <v>304</v>
      </c>
      <c r="L20" s="2228" t="s">
        <v>391</v>
      </c>
      <c r="M20" s="2393"/>
      <c r="AH20" s="378">
        <v>21</v>
      </c>
    </row>
    <row customHeight="1" ht="22.049999999999997">
      <c r="D21" s="380"/>
      <c r="E21" s="2283"/>
      <c r="F21" s="2229"/>
      <c r="G21" s="2229"/>
      <c r="H21" s="2222" t="s">
        <v>1163</v>
      </c>
      <c r="I21" s="2224"/>
      <c r="J21" s="112" t="s">
        <v>1164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98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307</v>
      </c>
      <c r="L23" s="2465"/>
      <c r="M23" s="1773"/>
      <c r="N23" s="338"/>
      <c r="AH23" s="378">
        <v>19</v>
      </c>
    </row>
    <row customHeight="1" ht="60.75" hidden="1">
      <c r="A24" s="1784" t="s">
        <v>153</v>
      </c>
      <c r="B24" s="1784" t="s">
        <v>154</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1159</v>
      </c>
      <c r="D25" s="2470"/>
      <c r="E25" s="2208"/>
      <c r="F25" s="2474"/>
      <c r="G25" s="2431"/>
      <c r="H25" s="1504"/>
      <c r="I25" s="655" t="s">
        <v>1160</v>
      </c>
      <c r="J25" s="575"/>
      <c r="K25" s="1504"/>
      <c r="L25" s="218"/>
      <c r="M25" s="2174"/>
      <c r="N25" s="338"/>
      <c r="O25" s="1628"/>
      <c r="P25" s="1628"/>
      <c r="AH25" s="1635">
        <v>0</v>
      </c>
    </row>
    <row customHeight="1" ht="0.75" hidden="1">
      <c r="A26" s="1784"/>
      <c r="B26" s="1784"/>
      <c r="C26" s="373" t="s">
        <v>1165</v>
      </c>
      <c r="D26" s="2470"/>
      <c r="E26" s="2208"/>
      <c r="F26" s="2387"/>
      <c r="G26" s="404"/>
      <c r="H26" s="1504"/>
      <c r="I26" s="399"/>
      <c r="J26" s="353"/>
      <c r="K26" s="1504"/>
      <c r="L26" s="205"/>
      <c r="M26" s="2174"/>
      <c r="N26" s="338"/>
      <c r="AH26" s="378">
        <v>0</v>
      </c>
    </row>
    <row s="1639" customFormat="1" customHeight="1" ht="45" hidden="1">
      <c r="A27" s="1784" t="s">
        <v>158</v>
      </c>
      <c r="B27" s="1784" t="s">
        <v>159</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307</v>
      </c>
      <c r="M27" s="2174"/>
      <c r="N27" s="338"/>
      <c r="O27" s="1628"/>
      <c r="P27" s="1628"/>
      <c r="AH27" s="1635">
        <v>0</v>
      </c>
    </row>
    <row s="1639" customFormat="1" customHeight="1" ht="18.75" hidden="1">
      <c r="A28" s="1784"/>
      <c r="B28" s="1784"/>
      <c r="C28" s="373" t="s">
        <v>1159</v>
      </c>
      <c r="D28" s="2466"/>
      <c r="E28" s="2467"/>
      <c r="F28" s="2468"/>
      <c r="G28" s="2431"/>
      <c r="H28" s="1504"/>
      <c r="I28" s="655" t="s">
        <v>1160</v>
      </c>
      <c r="J28" s="575"/>
      <c r="K28" s="1504"/>
      <c r="L28" s="218"/>
      <c r="M28" s="2174"/>
      <c r="N28" s="338"/>
      <c r="O28" s="1628"/>
      <c r="P28" s="1628"/>
      <c r="AH28" s="1635">
        <v>0</v>
      </c>
    </row>
    <row s="1639" customFormat="1" customHeight="1" ht="0.75" hidden="1">
      <c r="A29" s="1784"/>
      <c r="B29" s="1784"/>
      <c r="C29" s="373" t="s">
        <v>1165</v>
      </c>
      <c r="D29" s="2466"/>
      <c r="E29" s="2208"/>
      <c r="F29" s="2387"/>
      <c r="G29" s="404"/>
      <c r="H29" s="1504"/>
      <c r="I29" s="655"/>
      <c r="J29" s="575"/>
      <c r="K29" s="1504"/>
      <c r="L29" s="218"/>
      <c r="M29" s="2174"/>
      <c r="N29" s="338"/>
      <c r="O29" s="1628"/>
      <c r="P29" s="1628"/>
      <c r="AH29" s="1635">
        <v>0</v>
      </c>
    </row>
    <row s="1639" customFormat="1" customHeight="1" ht="45" hidden="1">
      <c r="A30" s="1784" t="s">
        <v>165</v>
      </c>
      <c r="B30" s="1784" t="s">
        <v>166</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307</v>
      </c>
      <c r="M30" s="2174"/>
      <c r="N30" s="338"/>
      <c r="O30" s="1628"/>
      <c r="P30" s="1628"/>
      <c r="AH30" s="1635">
        <v>0</v>
      </c>
    </row>
    <row s="1639" customFormat="1" customHeight="1" ht="18.75" hidden="1">
      <c r="A31" s="1784"/>
      <c r="B31" s="1784"/>
      <c r="C31" s="373" t="s">
        <v>1159</v>
      </c>
      <c r="D31" s="2466"/>
      <c r="E31" s="2208"/>
      <c r="F31" s="2387"/>
      <c r="G31" s="2431"/>
      <c r="H31" s="1504"/>
      <c r="I31" s="655" t="s">
        <v>1160</v>
      </c>
      <c r="J31" s="575"/>
      <c r="K31" s="1504"/>
      <c r="L31" s="218"/>
      <c r="M31" s="2174"/>
      <c r="N31" s="338"/>
      <c r="O31" s="1628"/>
      <c r="P31" s="1628"/>
      <c r="AH31" s="1635">
        <v>0</v>
      </c>
    </row>
    <row s="1639" customFormat="1" customHeight="1" ht="0.75" hidden="1">
      <c r="A32" s="1784"/>
      <c r="B32" s="1784"/>
      <c r="C32" s="373" t="s">
        <v>1165</v>
      </c>
      <c r="D32" s="2466"/>
      <c r="E32" s="2208"/>
      <c r="F32" s="2387"/>
      <c r="G32" s="404"/>
      <c r="H32" s="1504"/>
      <c r="I32" s="655"/>
      <c r="J32" s="575"/>
      <c r="K32" s="1504"/>
      <c r="L32" s="218"/>
      <c r="M32" s="2174"/>
      <c r="N32" s="338"/>
      <c r="O32" s="1628"/>
      <c r="P32" s="1628"/>
      <c r="AH32" s="1635">
        <v>0</v>
      </c>
    </row>
    <row s="1639" customFormat="1" customHeight="1" ht="45" hidden="1">
      <c r="A33" s="1784" t="s">
        <v>171</v>
      </c>
      <c r="B33" s="1784" t="s">
        <v>172</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307</v>
      </c>
      <c r="M33" s="2174"/>
      <c r="N33" s="338"/>
      <c r="O33" s="1628"/>
      <c r="P33" s="1628"/>
      <c r="AH33" s="1635">
        <v>0</v>
      </c>
    </row>
    <row s="1639" customFormat="1" customHeight="1" ht="18.75" hidden="1">
      <c r="A34" s="1784"/>
      <c r="B34" s="1784"/>
      <c r="C34" s="373" t="s">
        <v>1159</v>
      </c>
      <c r="D34" s="2466"/>
      <c r="E34" s="2208"/>
      <c r="F34" s="2387"/>
      <c r="G34" s="2431"/>
      <c r="H34" s="1504"/>
      <c r="I34" s="655" t="s">
        <v>1160</v>
      </c>
      <c r="J34" s="575"/>
      <c r="K34" s="1504"/>
      <c r="L34" s="218"/>
      <c r="M34" s="2174"/>
      <c r="N34" s="338"/>
      <c r="O34" s="1628"/>
      <c r="P34" s="1628"/>
      <c r="AH34" s="1635">
        <v>0</v>
      </c>
    </row>
    <row s="1639" customFormat="1" customHeight="1" ht="0.75" hidden="1">
      <c r="A35" s="1784"/>
      <c r="B35" s="1784"/>
      <c r="C35" s="373" t="s">
        <v>1165</v>
      </c>
      <c r="D35" s="2466"/>
      <c r="E35" s="2208"/>
      <c r="F35" s="2387"/>
      <c r="G35" s="404"/>
      <c r="H35" s="1504"/>
      <c r="I35" s="655"/>
      <c r="J35" s="575"/>
      <c r="K35" s="1504"/>
      <c r="L35" s="218"/>
      <c r="M35" s="2174"/>
      <c r="N35" s="338"/>
      <c r="O35" s="1628"/>
      <c r="P35" s="1628"/>
      <c r="AH35" s="1635">
        <v>0</v>
      </c>
    </row>
    <row s="1639" customFormat="1" customHeight="1" ht="18.75" hidden="1">
      <c r="A36" s="1784" t="s">
        <v>177</v>
      </c>
      <c r="B36" s="1784" t="s">
        <v>178</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307</v>
      </c>
      <c r="M36" s="2174"/>
      <c r="N36" s="338"/>
      <c r="O36" s="1628"/>
      <c r="P36" s="1628"/>
      <c r="AH36" s="1635">
        <v>0</v>
      </c>
    </row>
    <row s="1639" customFormat="1" customHeight="1" ht="18.75" hidden="1">
      <c r="A37" s="1784"/>
      <c r="B37" s="1784"/>
      <c r="C37" s="373" t="s">
        <v>1159</v>
      </c>
      <c r="D37" s="2466"/>
      <c r="E37" s="2208"/>
      <c r="F37" s="2387"/>
      <c r="G37" s="2431"/>
      <c r="H37" s="1504"/>
      <c r="I37" s="655" t="s">
        <v>1160</v>
      </c>
      <c r="J37" s="575"/>
      <c r="K37" s="1504"/>
      <c r="L37" s="218"/>
      <c r="M37" s="2174"/>
      <c r="N37" s="338"/>
      <c r="O37" s="1628"/>
      <c r="P37" s="1628"/>
      <c r="AH37" s="1635">
        <v>0</v>
      </c>
    </row>
    <row s="1639" customFormat="1" customHeight="1" ht="0.75" hidden="1">
      <c r="A38" s="1784"/>
      <c r="B38" s="1784"/>
      <c r="C38" s="373" t="s">
        <v>1165</v>
      </c>
      <c r="D38" s="2466"/>
      <c r="E38" s="2208"/>
      <c r="F38" s="2387"/>
      <c r="G38" s="404"/>
      <c r="H38" s="1504"/>
      <c r="I38" s="655"/>
      <c r="J38" s="575"/>
      <c r="K38" s="1504"/>
      <c r="L38" s="218"/>
      <c r="M38" s="2174"/>
      <c r="N38" s="338"/>
      <c r="O38" s="1628"/>
      <c r="P38" s="1628"/>
      <c r="AH38" s="1635">
        <v>0</v>
      </c>
    </row>
    <row s="1639" customFormat="1" customHeight="1" ht="18.75" hidden="1">
      <c r="A39" s="1784" t="s">
        <v>183</v>
      </c>
      <c r="B39" s="1784" t="s">
        <v>184</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307</v>
      </c>
      <c r="M39" s="2174"/>
      <c r="N39" s="338"/>
      <c r="O39" s="1628"/>
      <c r="P39" s="1628"/>
      <c r="AH39" s="1635">
        <v>0</v>
      </c>
    </row>
    <row s="1639" customFormat="1" customHeight="1" ht="18.75" hidden="1">
      <c r="A40" s="1784"/>
      <c r="B40" s="1784"/>
      <c r="C40" s="373" t="s">
        <v>1159</v>
      </c>
      <c r="D40" s="2466"/>
      <c r="E40" s="2208"/>
      <c r="F40" s="2387"/>
      <c r="G40" s="2431"/>
      <c r="H40" s="1504"/>
      <c r="I40" s="655" t="s">
        <v>1160</v>
      </c>
      <c r="J40" s="575"/>
      <c r="K40" s="1504"/>
      <c r="L40" s="218"/>
      <c r="M40" s="2174"/>
      <c r="N40" s="338"/>
      <c r="O40" s="1628"/>
      <c r="P40" s="1628"/>
      <c r="AH40" s="1635">
        <v>0</v>
      </c>
    </row>
    <row s="1639" customFormat="1" customHeight="1" ht="0.75" hidden="1">
      <c r="A41" s="1784"/>
      <c r="B41" s="1784"/>
      <c r="C41" s="373" t="s">
        <v>1165</v>
      </c>
      <c r="D41" s="2466"/>
      <c r="E41" s="2208"/>
      <c r="F41" s="2387"/>
      <c r="G41" s="404"/>
      <c r="H41" s="1504"/>
      <c r="I41" s="655"/>
      <c r="J41" s="575"/>
      <c r="K41" s="1504"/>
      <c r="L41" s="218"/>
      <c r="M41" s="2174"/>
      <c r="N41" s="338"/>
      <c r="O41" s="1628"/>
      <c r="P41" s="1628"/>
      <c r="AH41" s="1635">
        <v>0</v>
      </c>
    </row>
    <row s="1639" customFormat="1" customHeight="1" ht="18.75" hidden="1">
      <c r="A42" s="1784" t="s">
        <v>189</v>
      </c>
      <c r="B42" s="1784" t="s">
        <v>190</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307</v>
      </c>
      <c r="M42" s="2174"/>
      <c r="N42" s="338"/>
      <c r="O42" s="1628"/>
      <c r="P42" s="1628"/>
      <c r="AH42" s="1635">
        <v>0</v>
      </c>
    </row>
    <row s="1639" customFormat="1" customHeight="1" ht="18.75" hidden="1">
      <c r="A43" s="1784"/>
      <c r="B43" s="1784"/>
      <c r="C43" s="373" t="s">
        <v>1159</v>
      </c>
      <c r="D43" s="2466"/>
      <c r="E43" s="2208"/>
      <c r="F43" s="2387"/>
      <c r="G43" s="2431"/>
      <c r="H43" s="1504"/>
      <c r="I43" s="655" t="s">
        <v>1160</v>
      </c>
      <c r="J43" s="575"/>
      <c r="K43" s="1504"/>
      <c r="L43" s="218"/>
      <c r="M43" s="2174"/>
      <c r="N43" s="338"/>
      <c r="O43" s="1628"/>
      <c r="P43" s="1628"/>
      <c r="AH43" s="1635">
        <v>0</v>
      </c>
    </row>
    <row s="1639" customFormat="1" customHeight="1" ht="0.75" hidden="1">
      <c r="A44" s="1784"/>
      <c r="B44" s="1784"/>
      <c r="C44" s="373" t="s">
        <v>1165</v>
      </c>
      <c r="D44" s="2466"/>
      <c r="E44" s="2208"/>
      <c r="F44" s="2387"/>
      <c r="G44" s="404"/>
      <c r="H44" s="1504"/>
      <c r="I44" s="655"/>
      <c r="J44" s="575"/>
      <c r="K44" s="1504"/>
      <c r="L44" s="218"/>
      <c r="M44" s="2174"/>
      <c r="N44" s="338"/>
      <c r="O44" s="1628"/>
      <c r="P44" s="1628"/>
      <c r="AH44" s="1635">
        <v>0</v>
      </c>
    </row>
    <row s="1639" customFormat="1" customHeight="1" ht="18.75" hidden="1">
      <c r="A45" s="1784" t="s">
        <v>195</v>
      </c>
      <c r="B45" s="1784" t="s">
        <v>196</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307</v>
      </c>
      <c r="M45" s="2174"/>
      <c r="N45" s="338"/>
      <c r="O45" s="1628"/>
      <c r="P45" s="1628"/>
      <c r="AH45" s="1635">
        <v>0</v>
      </c>
    </row>
    <row s="1639" customFormat="1" customHeight="1" ht="18.75" hidden="1">
      <c r="A46" s="1784"/>
      <c r="B46" s="1784"/>
      <c r="C46" s="373" t="s">
        <v>1159</v>
      </c>
      <c r="D46" s="2466"/>
      <c r="E46" s="2208"/>
      <c r="F46" s="2387"/>
      <c r="G46" s="2431"/>
      <c r="H46" s="1504"/>
      <c r="I46" s="655" t="s">
        <v>1160</v>
      </c>
      <c r="J46" s="575"/>
      <c r="K46" s="1504"/>
      <c r="L46" s="218"/>
      <c r="M46" s="2174"/>
      <c r="N46" s="338"/>
      <c r="O46" s="1628"/>
      <c r="P46" s="1628"/>
      <c r="AH46" s="1635">
        <v>0</v>
      </c>
    </row>
    <row s="1639" customFormat="1" customHeight="1" ht="0.75" hidden="1">
      <c r="A47" s="1784"/>
      <c r="B47" s="1784"/>
      <c r="C47" s="373" t="s">
        <v>1165</v>
      </c>
      <c r="D47" s="2466"/>
      <c r="E47" s="2208"/>
      <c r="F47" s="2387"/>
      <c r="G47" s="404"/>
      <c r="H47" s="1504"/>
      <c r="I47" s="655"/>
      <c r="J47" s="575"/>
      <c r="K47" s="1504"/>
      <c r="L47" s="218"/>
      <c r="M47" s="2174"/>
      <c r="N47" s="338"/>
      <c r="O47" s="1628"/>
      <c r="P47" s="1628"/>
      <c r="AH47" s="1635">
        <v>0</v>
      </c>
    </row>
    <row s="1639" customFormat="1" customHeight="1" ht="18.75" hidden="1">
      <c r="A48" s="1784" t="s">
        <v>201</v>
      </c>
      <c r="B48" s="1784" t="s">
        <v>202</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307</v>
      </c>
      <c r="M48" s="2174"/>
      <c r="N48" s="338"/>
      <c r="O48" s="1628"/>
      <c r="P48" s="1628"/>
      <c r="AH48" s="1635">
        <v>0</v>
      </c>
    </row>
    <row s="1639" customFormat="1" customHeight="1" ht="18.75" hidden="1">
      <c r="A49" s="1784"/>
      <c r="B49" s="1784"/>
      <c r="C49" s="373" t="s">
        <v>1159</v>
      </c>
      <c r="D49" s="2466"/>
      <c r="E49" s="2208"/>
      <c r="F49" s="2387"/>
      <c r="G49" s="2431"/>
      <c r="H49" s="1504"/>
      <c r="I49" s="655" t="s">
        <v>1160</v>
      </c>
      <c r="J49" s="575"/>
      <c r="K49" s="1504"/>
      <c r="L49" s="218"/>
      <c r="M49" s="2174"/>
      <c r="N49" s="338"/>
      <c r="O49" s="1628"/>
      <c r="P49" s="1628"/>
      <c r="AH49" s="1635">
        <v>0</v>
      </c>
    </row>
    <row s="1639" customFormat="1" customHeight="1" ht="0.75" hidden="1">
      <c r="A50" s="1784"/>
      <c r="B50" s="1784"/>
      <c r="C50" s="373" t="s">
        <v>1165</v>
      </c>
      <c r="D50" s="2466"/>
      <c r="E50" s="2208"/>
      <c r="F50" s="2387"/>
      <c r="G50" s="404"/>
      <c r="H50" s="1504"/>
      <c r="I50" s="655"/>
      <c r="J50" s="575"/>
      <c r="K50" s="1504"/>
      <c r="L50" s="218"/>
      <c r="M50" s="2174"/>
      <c r="N50" s="338"/>
      <c r="O50" s="1628"/>
      <c r="P50" s="1628"/>
      <c r="AH50" s="1635">
        <v>0</v>
      </c>
    </row>
    <row s="1639" customFormat="1" customHeight="1" ht="18.75" hidden="1">
      <c r="A51" s="1784" t="s">
        <v>221</v>
      </c>
      <c r="B51" s="1784" t="s">
        <v>222</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307</v>
      </c>
      <c r="M51" s="2174"/>
      <c r="N51" s="338"/>
      <c r="O51" s="1628"/>
      <c r="P51" s="1628"/>
      <c r="AH51" s="1635">
        <v>0</v>
      </c>
    </row>
    <row s="1639" customFormat="1" customHeight="1" ht="18.75" hidden="1">
      <c r="A52" s="1784"/>
      <c r="B52" s="1784"/>
      <c r="C52" s="373" t="s">
        <v>1159</v>
      </c>
      <c r="D52" s="2466"/>
      <c r="E52" s="2208"/>
      <c r="F52" s="2387"/>
      <c r="G52" s="2431"/>
      <c r="H52" s="1504"/>
      <c r="I52" s="655" t="s">
        <v>1160</v>
      </c>
      <c r="J52" s="575"/>
      <c r="K52" s="1504"/>
      <c r="L52" s="218"/>
      <c r="M52" s="2174"/>
      <c r="N52" s="338"/>
      <c r="O52" s="1628"/>
      <c r="P52" s="1628"/>
      <c r="AH52" s="1635">
        <v>0</v>
      </c>
    </row>
    <row s="1639" customFormat="1" customHeight="1" ht="0.75" hidden="1">
      <c r="A53" s="1784"/>
      <c r="B53" s="1784"/>
      <c r="C53" s="373" t="s">
        <v>1165</v>
      </c>
      <c r="D53" s="2466"/>
      <c r="E53" s="2208"/>
      <c r="F53" s="2387"/>
      <c r="G53" s="404"/>
      <c r="H53" s="1504"/>
      <c r="I53" s="655"/>
      <c r="J53" s="575"/>
      <c r="K53" s="1504"/>
      <c r="L53" s="218"/>
      <c r="M53" s="2174"/>
      <c r="N53" s="338"/>
      <c r="O53" s="1628"/>
      <c r="P53" s="1628"/>
      <c r="AH53" s="1635">
        <v>0</v>
      </c>
    </row>
    <row s="1639" customFormat="1" customHeight="1" ht="18.75" hidden="1">
      <c r="A54" s="1784" t="s">
        <v>226</v>
      </c>
      <c r="B54" s="1784" t="s">
        <v>227</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307</v>
      </c>
      <c r="M54" s="2174"/>
      <c r="N54" s="338"/>
      <c r="O54" s="1628"/>
      <c r="P54" s="1628"/>
      <c r="AH54" s="1635">
        <v>0</v>
      </c>
    </row>
    <row s="1639" customFormat="1" customHeight="1" ht="18.75" hidden="1">
      <c r="A55" s="1784"/>
      <c r="B55" s="1784"/>
      <c r="C55" s="373" t="s">
        <v>1159</v>
      </c>
      <c r="D55" s="2466"/>
      <c r="E55" s="2208"/>
      <c r="F55" s="2387"/>
      <c r="G55" s="2431"/>
      <c r="H55" s="1504"/>
      <c r="I55" s="655" t="s">
        <v>1160</v>
      </c>
      <c r="J55" s="575"/>
      <c r="K55" s="1504"/>
      <c r="L55" s="218"/>
      <c r="M55" s="2174"/>
      <c r="N55" s="338"/>
      <c r="O55" s="1628"/>
      <c r="P55" s="1628"/>
      <c r="AH55" s="1635">
        <v>0</v>
      </c>
    </row>
    <row s="1639" customFormat="1" customHeight="1" ht="0.75" hidden="1">
      <c r="A56" s="1784"/>
      <c r="B56" s="1784"/>
      <c r="C56" s="373" t="s">
        <v>1165</v>
      </c>
      <c r="D56" s="2466"/>
      <c r="E56" s="2208"/>
      <c r="F56" s="2387"/>
      <c r="G56" s="404"/>
      <c r="H56" s="1504"/>
      <c r="I56" s="655"/>
      <c r="J56" s="575"/>
      <c r="K56" s="1504"/>
      <c r="L56" s="218"/>
      <c r="M56" s="2174"/>
      <c r="N56" s="338"/>
      <c r="O56" s="1628"/>
      <c r="P56" s="1628"/>
      <c r="AH56" s="1635">
        <v>0</v>
      </c>
    </row>
    <row s="1639" customFormat="1" customHeight="1" ht="18.75" hidden="1">
      <c r="A57" s="1784" t="s">
        <v>231</v>
      </c>
      <c r="B57" s="1784" t="s">
        <v>232</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307</v>
      </c>
      <c r="M57" s="2174"/>
      <c r="N57" s="338"/>
      <c r="O57" s="1628"/>
      <c r="P57" s="1628"/>
      <c r="AH57" s="1635">
        <v>0</v>
      </c>
    </row>
    <row s="1639" customFormat="1" customHeight="1" ht="18.75" hidden="1">
      <c r="A58" s="1784"/>
      <c r="B58" s="1784"/>
      <c r="C58" s="373" t="s">
        <v>1159</v>
      </c>
      <c r="D58" s="2466"/>
      <c r="E58" s="2208"/>
      <c r="F58" s="2387"/>
      <c r="G58" s="2431"/>
      <c r="H58" s="1504"/>
      <c r="I58" s="655" t="s">
        <v>1160</v>
      </c>
      <c r="J58" s="575"/>
      <c r="K58" s="1504"/>
      <c r="L58" s="218"/>
      <c r="M58" s="2174"/>
      <c r="N58" s="338"/>
      <c r="O58" s="1628"/>
      <c r="P58" s="1628"/>
      <c r="AH58" s="1635">
        <v>0</v>
      </c>
    </row>
    <row s="1639" customFormat="1" customHeight="1" ht="0.75" hidden="1">
      <c r="A59" s="1784"/>
      <c r="B59" s="1784"/>
      <c r="C59" s="373" t="s">
        <v>1165</v>
      </c>
      <c r="D59" s="2466"/>
      <c r="E59" s="2208"/>
      <c r="F59" s="2387"/>
      <c r="G59" s="404"/>
      <c r="H59" s="1504"/>
      <c r="I59" s="655"/>
      <c r="J59" s="575"/>
      <c r="K59" s="1504"/>
      <c r="L59" s="218"/>
      <c r="M59" s="2174"/>
      <c r="N59" s="338"/>
      <c r="O59" s="1628"/>
      <c r="P59" s="1628"/>
      <c r="AH59" s="1635">
        <v>0</v>
      </c>
    </row>
    <row s="1639" customFormat="1" customHeight="1" ht="18.75" hidden="1">
      <c r="A60" s="1784" t="s">
        <v>236</v>
      </c>
      <c r="B60" s="1784" t="s">
        <v>237</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307</v>
      </c>
      <c r="M60" s="2174"/>
      <c r="N60" s="338"/>
      <c r="O60" s="1628"/>
      <c r="P60" s="1628"/>
      <c r="AH60" s="1635">
        <v>0</v>
      </c>
    </row>
    <row s="1639" customFormat="1" customHeight="1" ht="18.75" hidden="1">
      <c r="A61" s="1784"/>
      <c r="B61" s="1784"/>
      <c r="C61" s="373" t="s">
        <v>1159</v>
      </c>
      <c r="D61" s="2466"/>
      <c r="E61" s="2208"/>
      <c r="F61" s="2387"/>
      <c r="G61" s="2431"/>
      <c r="H61" s="1504"/>
      <c r="I61" s="655" t="s">
        <v>1160</v>
      </c>
      <c r="J61" s="575"/>
      <c r="K61" s="1504"/>
      <c r="L61" s="218"/>
      <c r="M61" s="2174"/>
      <c r="N61" s="338"/>
      <c r="O61" s="1628"/>
      <c r="P61" s="1628"/>
      <c r="AH61" s="1635">
        <v>0</v>
      </c>
    </row>
    <row s="1639" customFormat="1" customHeight="1" ht="0.75" hidden="1">
      <c r="A62" s="1784"/>
      <c r="B62" s="1784"/>
      <c r="C62" s="373" t="s">
        <v>1165</v>
      </c>
      <c r="D62" s="2466"/>
      <c r="E62" s="2208"/>
      <c r="F62" s="2387"/>
      <c r="G62" s="404"/>
      <c r="H62" s="1504"/>
      <c r="I62" s="655"/>
      <c r="J62" s="575"/>
      <c r="K62" s="1504"/>
      <c r="L62" s="218"/>
      <c r="M62" s="2174"/>
      <c r="N62" s="338"/>
      <c r="O62" s="1628"/>
      <c r="P62" s="1628"/>
      <c r="AH62" s="1635">
        <v>0</v>
      </c>
    </row>
    <row s="1639" customFormat="1" customHeight="1" ht="18.75">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на подключение (технологическое присоединение) к централизованным системам холодного водоснабжения АО "Водоканал"</v>
      </c>
      <c r="H63" s="1866"/>
      <c r="I63" s="1743">
        <v>46388.68896990741</v>
      </c>
      <c r="J63" s="1777">
        <v>46752.68917824074</v>
      </c>
      <c r="K63" s="1869" t="s">
        <v>1166</v>
      </c>
      <c r="L63" s="1866" t="s">
        <v>307</v>
      </c>
      <c r="M63" s="2174"/>
      <c r="N63" s="338"/>
      <c r="O63" s="1628"/>
      <c r="P63" s="1628"/>
      <c r="AH63" s="1635">
        <v>0</v>
      </c>
    </row>
    <row s="1639" customFormat="1" customHeight="1" ht="18.75">
      <c r="A64" s="1784"/>
      <c r="B64" s="1784"/>
      <c r="C64" s="373" t="s">
        <v>1159</v>
      </c>
      <c r="D64" s="2466"/>
      <c r="E64" s="2208"/>
      <c r="F64" s="2387"/>
      <c r="G64" s="2431"/>
      <c r="H64" s="1504"/>
      <c r="I64" s="655" t="s">
        <v>1160</v>
      </c>
      <c r="J64" s="575"/>
      <c r="K64" s="1504"/>
      <c r="L64" s="218"/>
      <c r="M64" s="2174"/>
      <c r="N64" s="338"/>
      <c r="O64" s="1628"/>
      <c r="P64" s="1628"/>
      <c r="AH64" s="1635">
        <v>0</v>
      </c>
    </row>
    <row s="1639" customFormat="1" customHeight="1" ht="0.75">
      <c r="A65" s="1784"/>
      <c r="B65" s="1784"/>
      <c r="C65" s="373" t="s">
        <v>1165</v>
      </c>
      <c r="D65" s="2466"/>
      <c r="E65" s="2208"/>
      <c r="F65" s="2387"/>
      <c r="G65" s="404"/>
      <c r="H65" s="1504"/>
      <c r="I65" s="655"/>
      <c r="J65" s="575"/>
      <c r="K65" s="1504"/>
      <c r="L65" s="218"/>
      <c r="M65" s="2174"/>
      <c r="N65" s="338"/>
      <c r="O65" s="1628"/>
      <c r="P65" s="1628"/>
      <c r="AH65" s="1635">
        <v>0</v>
      </c>
    </row>
    <row s="1639" customFormat="1" customHeight="1" ht="18.75" hidden="1">
      <c r="A66" s="1784" t="s">
        <v>251</v>
      </c>
      <c r="B66" s="1784" t="s">
        <v>252</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307</v>
      </c>
      <c r="M66" s="2174"/>
      <c r="N66" s="338"/>
      <c r="O66" s="1628"/>
      <c r="P66" s="1628"/>
      <c r="AH66" s="1635">
        <v>0</v>
      </c>
    </row>
    <row s="1639" customFormat="1" customHeight="1" ht="18.75" hidden="1">
      <c r="A67" s="1784"/>
      <c r="B67" s="1784"/>
      <c r="C67" s="373" t="s">
        <v>1159</v>
      </c>
      <c r="D67" s="2466"/>
      <c r="E67" s="2208"/>
      <c r="F67" s="2387"/>
      <c r="G67" s="2431"/>
      <c r="H67" s="1504"/>
      <c r="I67" s="655" t="s">
        <v>1160</v>
      </c>
      <c r="J67" s="575"/>
      <c r="K67" s="1504"/>
      <c r="L67" s="218"/>
      <c r="M67" s="2174"/>
      <c r="N67" s="338"/>
      <c r="O67" s="1628"/>
      <c r="P67" s="1628"/>
      <c r="AH67" s="1635">
        <v>0</v>
      </c>
    </row>
    <row s="1639" customFormat="1" customHeight="1" ht="0.75" hidden="1">
      <c r="A68" s="1784"/>
      <c r="B68" s="1784"/>
      <c r="C68" s="373" t="s">
        <v>1165</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307</v>
      </c>
      <c r="M69" s="2174"/>
      <c r="N69" s="338"/>
      <c r="O69" s="1628"/>
      <c r="P69" s="1628"/>
      <c r="AH69" s="1635">
        <v>0</v>
      </c>
    </row>
    <row s="1639" customFormat="1" customHeight="1" ht="18.75" hidden="1">
      <c r="A70" s="1784"/>
      <c r="B70" s="1784"/>
      <c r="C70" s="373" t="s">
        <v>1159</v>
      </c>
      <c r="D70" s="2466"/>
      <c r="E70" s="2208"/>
      <c r="F70" s="2387"/>
      <c r="G70" s="2431"/>
      <c r="H70" s="1504"/>
      <c r="I70" s="655" t="s">
        <v>1160</v>
      </c>
      <c r="J70" s="575"/>
      <c r="K70" s="1504"/>
      <c r="L70" s="218"/>
      <c r="M70" s="2174"/>
      <c r="N70" s="338"/>
      <c r="O70" s="1628"/>
      <c r="P70" s="1628"/>
      <c r="AH70" s="1635">
        <v>0</v>
      </c>
    </row>
    <row s="1639" customFormat="1" customHeight="1" ht="0.75" hidden="1">
      <c r="A71" s="1784"/>
      <c r="B71" s="1784"/>
      <c r="C71" s="373" t="s">
        <v>1165</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307</v>
      </c>
      <c r="M72" s="2174"/>
      <c r="N72" s="338"/>
      <c r="O72" s="1628"/>
      <c r="P72" s="1628"/>
      <c r="AH72" s="1635">
        <v>0</v>
      </c>
    </row>
    <row s="1639" customFormat="1" customHeight="1" ht="18.75" hidden="1">
      <c r="A73" s="1784"/>
      <c r="B73" s="1784"/>
      <c r="C73" s="373" t="s">
        <v>1159</v>
      </c>
      <c r="D73" s="2466"/>
      <c r="E73" s="2208"/>
      <c r="F73" s="2387"/>
      <c r="G73" s="2431"/>
      <c r="H73" s="1504"/>
      <c r="I73" s="655" t="s">
        <v>1160</v>
      </c>
      <c r="J73" s="575"/>
      <c r="K73" s="1504"/>
      <c r="L73" s="218"/>
      <c r="M73" s="2174"/>
      <c r="N73" s="338"/>
      <c r="O73" s="1628"/>
      <c r="P73" s="1628"/>
      <c r="AH73" s="1635">
        <v>0</v>
      </c>
    </row>
    <row s="1639" customFormat="1" customHeight="1" ht="0.75" hidden="1">
      <c r="A74" s="1784"/>
      <c r="B74" s="1784"/>
      <c r="C74" s="373" t="s">
        <v>1165</v>
      </c>
      <c r="D74" s="2466"/>
      <c r="E74" s="2208"/>
      <c r="F74" s="2387"/>
      <c r="G74" s="404"/>
      <c r="H74" s="1504"/>
      <c r="I74" s="655"/>
      <c r="J74" s="575"/>
      <c r="K74" s="1504"/>
      <c r="L74" s="218"/>
      <c r="M74" s="2174"/>
      <c r="N74" s="338"/>
      <c r="O74" s="1628"/>
      <c r="P74" s="1628"/>
      <c r="AH74" s="1635">
        <v>0</v>
      </c>
    </row>
    <row s="1639" customFormat="1" customHeight="1" ht="18.75" hidden="1">
      <c r="A75" s="1784" t="s">
        <v>266</v>
      </c>
      <c r="B75" s="1784" t="s">
        <v>267</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307</v>
      </c>
      <c r="M75" s="2174"/>
      <c r="N75" s="338"/>
      <c r="O75" s="1628"/>
      <c r="P75" s="1628"/>
      <c r="AH75" s="1635">
        <v>0</v>
      </c>
    </row>
    <row s="1639" customFormat="1" customHeight="1" ht="18.75" hidden="1">
      <c r="A76" s="1784"/>
      <c r="B76" s="1784"/>
      <c r="C76" s="373" t="s">
        <v>1159</v>
      </c>
      <c r="D76" s="2466"/>
      <c r="E76" s="2208"/>
      <c r="F76" s="2387"/>
      <c r="G76" s="2431"/>
      <c r="H76" s="1504"/>
      <c r="I76" s="655" t="s">
        <v>1160</v>
      </c>
      <c r="J76" s="575"/>
      <c r="K76" s="1504"/>
      <c r="L76" s="218"/>
      <c r="M76" s="2174"/>
      <c r="N76" s="338"/>
      <c r="O76" s="1628"/>
      <c r="P76" s="1628"/>
      <c r="AH76" s="1635">
        <v>0</v>
      </c>
    </row>
    <row s="1639" customFormat="1" customHeight="1" ht="0.75" hidden="1">
      <c r="A77" s="1784"/>
      <c r="B77" s="1784"/>
      <c r="C77" s="373" t="s">
        <v>1165</v>
      </c>
      <c r="D77" s="2466"/>
      <c r="E77" s="2208"/>
      <c r="F77" s="2387"/>
      <c r="G77" s="404"/>
      <c r="H77" s="1504"/>
      <c r="I77" s="655"/>
      <c r="J77" s="575"/>
      <c r="K77" s="1504"/>
      <c r="L77" s="218"/>
      <c r="M77" s="2174"/>
      <c r="N77" s="338"/>
      <c r="O77" s="1628"/>
      <c r="P77" s="1628"/>
      <c r="AH77" s="1635">
        <v>0</v>
      </c>
    </row>
    <row s="1639" customFormat="1" customHeight="1" ht="18.75" hidden="1">
      <c r="A78" s="1784" t="s">
        <v>271</v>
      </c>
      <c r="B78" s="1784" t="s">
        <v>272</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307</v>
      </c>
      <c r="M78" s="2174"/>
      <c r="N78" s="338"/>
      <c r="O78" s="1628"/>
      <c r="P78" s="1628"/>
      <c r="AH78" s="1635">
        <v>0</v>
      </c>
    </row>
    <row s="1639" customFormat="1" customHeight="1" ht="18.75" hidden="1">
      <c r="A79" s="1784"/>
      <c r="B79" s="1784"/>
      <c r="C79" s="373" t="s">
        <v>1159</v>
      </c>
      <c r="D79" s="2466"/>
      <c r="E79" s="2208"/>
      <c r="F79" s="2387"/>
      <c r="G79" s="2431"/>
      <c r="H79" s="1504"/>
      <c r="I79" s="655" t="s">
        <v>1160</v>
      </c>
      <c r="J79" s="575"/>
      <c r="K79" s="1504"/>
      <c r="L79" s="218"/>
      <c r="M79" s="2174"/>
      <c r="N79" s="338"/>
      <c r="O79" s="1628"/>
      <c r="P79" s="1628"/>
      <c r="AH79" s="1635">
        <v>0</v>
      </c>
    </row>
    <row s="1639" customFormat="1" customHeight="1" ht="0.75" hidden="1">
      <c r="A80" s="1784"/>
      <c r="B80" s="1784"/>
      <c r="C80" s="373" t="s">
        <v>1165</v>
      </c>
      <c r="D80" s="2466"/>
      <c r="E80" s="2208"/>
      <c r="F80" s="2387"/>
      <c r="G80" s="404"/>
      <c r="H80" s="1504"/>
      <c r="I80" s="655"/>
      <c r="J80" s="575"/>
      <c r="K80" s="1504"/>
      <c r="L80" s="218"/>
      <c r="M80" s="2174"/>
      <c r="N80" s="338"/>
      <c r="O80" s="1628"/>
      <c r="P80" s="1628"/>
      <c r="AH80" s="1635">
        <v>0</v>
      </c>
    </row>
    <row s="1639" customFormat="1" customHeight="1" ht="18.75" hidden="1">
      <c r="A81" s="1784" t="s">
        <v>276</v>
      </c>
      <c r="B81" s="1784" t="s">
        <v>277</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307</v>
      </c>
      <c r="M81" s="2174"/>
      <c r="N81" s="338"/>
      <c r="O81" s="1628"/>
      <c r="P81" s="1628"/>
      <c r="AH81" s="1635">
        <v>0</v>
      </c>
    </row>
    <row s="1639" customFormat="1" customHeight="1" ht="18.75" hidden="1">
      <c r="A82" s="1784"/>
      <c r="B82" s="1784"/>
      <c r="C82" s="373" t="s">
        <v>1159</v>
      </c>
      <c r="D82" s="2466"/>
      <c r="E82" s="2208"/>
      <c r="F82" s="2387"/>
      <c r="G82" s="2431"/>
      <c r="H82" s="1504"/>
      <c r="I82" s="655" t="s">
        <v>1160</v>
      </c>
      <c r="J82" s="575"/>
      <c r="K82" s="1504"/>
      <c r="L82" s="218"/>
      <c r="M82" s="2174"/>
      <c r="N82" s="338"/>
      <c r="O82" s="1628"/>
      <c r="P82" s="1628"/>
      <c r="AH82" s="1635">
        <v>0</v>
      </c>
    </row>
    <row s="1639" customFormat="1" customHeight="1" ht="1.05">
      <c r="A83" s="1784"/>
      <c r="B83" s="1784"/>
      <c r="C83" s="373" t="s">
        <v>1165</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307</v>
      </c>
      <c r="G85" s="202" t="s">
        <v>307</v>
      </c>
      <c r="H85" s="2222" t="s">
        <v>307</v>
      </c>
      <c r="I85" s="2224"/>
      <c r="J85" s="202" t="s">
        <v>307</v>
      </c>
      <c r="K85" s="202" t="s">
        <v>307</v>
      </c>
      <c r="L85" s="405"/>
      <c r="M85" s="349" t="s">
        <v>1167</v>
      </c>
      <c r="N85" s="338"/>
      <c r="AH85" s="378">
        <v>34</v>
      </c>
    </row>
    <row customHeight="1" ht="19.95">
      <c r="A86" s="1784"/>
      <c r="B86" s="1784"/>
      <c r="D86" s="380"/>
      <c r="E86" s="151" t="s">
        <v>89</v>
      </c>
      <c r="F86" s="2464" t="s">
        <v>1168</v>
      </c>
      <c r="G86" s="2464"/>
      <c r="H86" s="2464"/>
      <c r="I86" s="2464"/>
      <c r="J86" s="2464"/>
      <c r="K86" s="2464"/>
      <c r="L86" s="2464"/>
      <c r="M86" s="301"/>
      <c r="N86" s="338"/>
      <c r="AH86" s="378">
        <v>19</v>
      </c>
    </row>
    <row s="1639" customFormat="1" customHeight="1" ht="60.75" hidden="1">
      <c r="A87" s="1784" t="s">
        <v>153</v>
      </c>
      <c r="B87" s="1784" t="s">
        <v>154</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307</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1161</v>
      </c>
      <c r="D88" s="2466"/>
      <c r="E88" s="2208"/>
      <c r="F88" s="2387"/>
      <c r="G88" s="2431"/>
      <c r="H88" s="1504"/>
      <c r="I88" s="655" t="s">
        <v>1160</v>
      </c>
      <c r="J88" s="575"/>
      <c r="K88" s="1504"/>
      <c r="L88" s="218"/>
      <c r="M88" s="2174"/>
      <c r="N88" s="338"/>
      <c r="O88" s="1628"/>
      <c r="P88" s="1628"/>
      <c r="AH88" s="1635">
        <v>0</v>
      </c>
    </row>
    <row s="1639" customFormat="1" customHeight="1" ht="0.75" hidden="1">
      <c r="A89" s="1784"/>
      <c r="B89" s="1784"/>
      <c r="C89" s="373" t="s">
        <v>1169</v>
      </c>
      <c r="D89" s="2466"/>
      <c r="E89" s="2208"/>
      <c r="F89" s="2387"/>
      <c r="G89" s="404"/>
      <c r="H89" s="1504"/>
      <c r="I89" s="655"/>
      <c r="J89" s="575"/>
      <c r="K89" s="1504"/>
      <c r="L89" s="218"/>
      <c r="M89" s="2174"/>
      <c r="N89" s="338"/>
      <c r="O89" s="1628"/>
      <c r="P89" s="1628"/>
      <c r="AH89" s="1635">
        <v>0</v>
      </c>
    </row>
    <row s="1639" customFormat="1" customHeight="1" ht="45" hidden="1">
      <c r="A90" s="1784" t="s">
        <v>158</v>
      </c>
      <c r="B90" s="1784" t="s">
        <v>159</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307</v>
      </c>
      <c r="M90" s="2175"/>
      <c r="N90" s="338"/>
      <c r="O90" s="1628"/>
      <c r="P90" s="1628"/>
      <c r="AH90" s="1635">
        <v>0</v>
      </c>
    </row>
    <row s="1639" customFormat="1" customHeight="1" ht="18.75" hidden="1">
      <c r="A91" s="1784"/>
      <c r="B91" s="1784"/>
      <c r="C91" s="373" t="s">
        <v>1161</v>
      </c>
      <c r="D91" s="2466"/>
      <c r="E91" s="2208"/>
      <c r="F91" s="2387"/>
      <c r="G91" s="2431"/>
      <c r="H91" s="1504"/>
      <c r="I91" s="655" t="s">
        <v>1160</v>
      </c>
      <c r="J91" s="575"/>
      <c r="K91" s="1504"/>
      <c r="L91" s="218"/>
      <c r="M91" s="1865"/>
      <c r="N91" s="338"/>
      <c r="O91" s="1628"/>
      <c r="P91" s="1628"/>
      <c r="AH91" s="1635">
        <v>0</v>
      </c>
    </row>
    <row s="1639" customFormat="1" customHeight="1" ht="0.75" hidden="1">
      <c r="A92" s="1784"/>
      <c r="B92" s="1784"/>
      <c r="C92" s="373" t="s">
        <v>1169</v>
      </c>
      <c r="D92" s="2466"/>
      <c r="E92" s="2208"/>
      <c r="F92" s="2387"/>
      <c r="G92" s="404"/>
      <c r="H92" s="1504"/>
      <c r="I92" s="655"/>
      <c r="J92" s="575"/>
      <c r="K92" s="1504"/>
      <c r="L92" s="218"/>
      <c r="M92" s="345"/>
      <c r="N92" s="338"/>
      <c r="O92" s="1628"/>
      <c r="P92" s="1628"/>
      <c r="AH92" s="1635">
        <v>0</v>
      </c>
    </row>
    <row s="1639" customFormat="1" customHeight="1" ht="45" hidden="1">
      <c r="A93" s="1784" t="s">
        <v>165</v>
      </c>
      <c r="B93" s="1784" t="s">
        <v>166</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307</v>
      </c>
      <c r="M93" s="345"/>
      <c r="N93" s="338"/>
      <c r="O93" s="1628"/>
      <c r="P93" s="1628"/>
      <c r="AH93" s="1635">
        <v>0</v>
      </c>
    </row>
    <row s="1639" customFormat="1" customHeight="1" ht="18.75" hidden="1">
      <c r="A94" s="1784"/>
      <c r="B94" s="1784"/>
      <c r="C94" s="373" t="s">
        <v>1161</v>
      </c>
      <c r="D94" s="2466"/>
      <c r="E94" s="2208"/>
      <c r="F94" s="2387"/>
      <c r="G94" s="2431"/>
      <c r="H94" s="1504"/>
      <c r="I94" s="655" t="s">
        <v>1160</v>
      </c>
      <c r="J94" s="575"/>
      <c r="K94" s="1504"/>
      <c r="L94" s="218"/>
      <c r="M94" s="345"/>
      <c r="N94" s="338"/>
      <c r="O94" s="1628"/>
      <c r="P94" s="1628"/>
      <c r="AH94" s="1635">
        <v>0</v>
      </c>
    </row>
    <row s="1639" customFormat="1" customHeight="1" ht="0.75" hidden="1">
      <c r="A95" s="1784"/>
      <c r="B95" s="1784"/>
      <c r="C95" s="373" t="s">
        <v>1169</v>
      </c>
      <c r="D95" s="2466"/>
      <c r="E95" s="2208"/>
      <c r="F95" s="2387"/>
      <c r="G95" s="404"/>
      <c r="H95" s="1504"/>
      <c r="I95" s="655"/>
      <c r="J95" s="575"/>
      <c r="K95" s="1504"/>
      <c r="L95" s="218"/>
      <c r="M95" s="345"/>
      <c r="N95" s="338"/>
      <c r="O95" s="1628"/>
      <c r="P95" s="1628"/>
      <c r="AH95" s="1635">
        <v>0</v>
      </c>
    </row>
    <row s="1639" customFormat="1" customHeight="1" ht="45" hidden="1">
      <c r="A96" s="1784" t="s">
        <v>171</v>
      </c>
      <c r="B96" s="1784" t="s">
        <v>172</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307</v>
      </c>
      <c r="M96" s="345"/>
      <c r="N96" s="338"/>
      <c r="O96" s="1628"/>
      <c r="P96" s="1628"/>
      <c r="AH96" s="1635">
        <v>0</v>
      </c>
    </row>
    <row s="1639" customFormat="1" customHeight="1" ht="18.75" hidden="1">
      <c r="A97" s="1784"/>
      <c r="B97" s="1784"/>
      <c r="C97" s="373" t="s">
        <v>1161</v>
      </c>
      <c r="D97" s="2466"/>
      <c r="E97" s="2208"/>
      <c r="F97" s="2387"/>
      <c r="G97" s="2431"/>
      <c r="H97" s="1504"/>
      <c r="I97" s="655" t="s">
        <v>1160</v>
      </c>
      <c r="J97" s="575"/>
      <c r="K97" s="1504"/>
      <c r="L97" s="218"/>
      <c r="M97" s="345"/>
      <c r="N97" s="338"/>
      <c r="O97" s="1628"/>
      <c r="P97" s="1628"/>
      <c r="AH97" s="1635">
        <v>0</v>
      </c>
    </row>
    <row s="1639" customFormat="1" customHeight="1" ht="0.75" hidden="1">
      <c r="A98" s="1784"/>
      <c r="B98" s="1784"/>
      <c r="C98" s="373" t="s">
        <v>1169</v>
      </c>
      <c r="D98" s="2466"/>
      <c r="E98" s="2208"/>
      <c r="F98" s="2387"/>
      <c r="G98" s="404"/>
      <c r="H98" s="1504"/>
      <c r="I98" s="655"/>
      <c r="J98" s="575"/>
      <c r="K98" s="1504"/>
      <c r="L98" s="218"/>
      <c r="M98" s="345"/>
      <c r="N98" s="338"/>
      <c r="O98" s="1628"/>
      <c r="P98" s="1628"/>
      <c r="AH98" s="1635">
        <v>0</v>
      </c>
    </row>
    <row s="1639" customFormat="1" customHeight="1" ht="18.75" hidden="1">
      <c r="A99" s="1784" t="s">
        <v>177</v>
      </c>
      <c r="B99" s="1784" t="s">
        <v>178</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307</v>
      </c>
      <c r="M99" s="345"/>
      <c r="N99" s="338"/>
      <c r="O99" s="1628"/>
      <c r="P99" s="1628"/>
      <c r="AH99" s="1635">
        <v>0</v>
      </c>
    </row>
    <row s="1639" customFormat="1" customHeight="1" ht="18.75" hidden="1">
      <c r="A100" s="1784"/>
      <c r="B100" s="1784"/>
      <c r="C100" s="373" t="s">
        <v>1161</v>
      </c>
      <c r="D100" s="2466"/>
      <c r="E100" s="2208"/>
      <c r="F100" s="2387"/>
      <c r="G100" s="2431"/>
      <c r="H100" s="1504"/>
      <c r="I100" s="655" t="s">
        <v>1160</v>
      </c>
      <c r="J100" s="575"/>
      <c r="K100" s="1504"/>
      <c r="L100" s="218"/>
      <c r="M100" s="345"/>
      <c r="N100" s="338"/>
      <c r="O100" s="1628"/>
      <c r="P100" s="1628"/>
      <c r="AH100" s="1635">
        <v>0</v>
      </c>
    </row>
    <row s="1639" customFormat="1" customHeight="1" ht="0.75" hidden="1">
      <c r="A101" s="1784"/>
      <c r="B101" s="1784"/>
      <c r="C101" s="373" t="s">
        <v>1169</v>
      </c>
      <c r="D101" s="2466"/>
      <c r="E101" s="2208"/>
      <c r="F101" s="2387"/>
      <c r="G101" s="404"/>
      <c r="H101" s="1504"/>
      <c r="I101" s="655"/>
      <c r="J101" s="575"/>
      <c r="K101" s="1504"/>
      <c r="L101" s="218"/>
      <c r="M101" s="345"/>
      <c r="N101" s="338"/>
      <c r="O101" s="1628"/>
      <c r="P101" s="1628"/>
      <c r="AH101" s="1635">
        <v>0</v>
      </c>
    </row>
    <row s="1639" customFormat="1" customHeight="1" ht="18.75" hidden="1">
      <c r="A102" s="1784" t="s">
        <v>183</v>
      </c>
      <c r="B102" s="1784" t="s">
        <v>184</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307</v>
      </c>
      <c r="M102" s="345"/>
      <c r="N102" s="338"/>
      <c r="O102" s="1628"/>
      <c r="P102" s="1628"/>
      <c r="AH102" s="1635">
        <v>0</v>
      </c>
    </row>
    <row s="1639" customFormat="1" customHeight="1" ht="18.75" hidden="1">
      <c r="A103" s="1784"/>
      <c r="B103" s="1784"/>
      <c r="C103" s="373" t="s">
        <v>1161</v>
      </c>
      <c r="D103" s="2466"/>
      <c r="E103" s="2208"/>
      <c r="F103" s="2387"/>
      <c r="G103" s="2431"/>
      <c r="H103" s="1504"/>
      <c r="I103" s="655" t="s">
        <v>1160</v>
      </c>
      <c r="J103" s="575"/>
      <c r="K103" s="1504"/>
      <c r="L103" s="218"/>
      <c r="M103" s="345"/>
      <c r="N103" s="338"/>
      <c r="O103" s="1628"/>
      <c r="P103" s="1628"/>
      <c r="AH103" s="1635">
        <v>0</v>
      </c>
    </row>
    <row s="1639" customFormat="1" customHeight="1" ht="0.75" hidden="1">
      <c r="A104" s="1784"/>
      <c r="B104" s="1784"/>
      <c r="C104" s="373" t="s">
        <v>1169</v>
      </c>
      <c r="D104" s="2466"/>
      <c r="E104" s="2208"/>
      <c r="F104" s="2387"/>
      <c r="G104" s="404"/>
      <c r="H104" s="1504"/>
      <c r="I104" s="655"/>
      <c r="J104" s="575"/>
      <c r="K104" s="1504"/>
      <c r="L104" s="218"/>
      <c r="M104" s="345"/>
      <c r="N104" s="338"/>
      <c r="O104" s="1628"/>
      <c r="P104" s="1628"/>
      <c r="AH104" s="1635">
        <v>0</v>
      </c>
    </row>
    <row s="1639" customFormat="1" customHeight="1" ht="18.75" hidden="1">
      <c r="A105" s="1784" t="s">
        <v>189</v>
      </c>
      <c r="B105" s="1784" t="s">
        <v>190</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307</v>
      </c>
      <c r="M105" s="345"/>
      <c r="N105" s="338"/>
      <c r="O105" s="1628"/>
      <c r="P105" s="1628"/>
      <c r="AH105" s="1635">
        <v>0</v>
      </c>
    </row>
    <row s="1639" customFormat="1" customHeight="1" ht="18.75" hidden="1">
      <c r="A106" s="1784"/>
      <c r="B106" s="1784"/>
      <c r="C106" s="373" t="s">
        <v>1161</v>
      </c>
      <c r="D106" s="2466"/>
      <c r="E106" s="2208"/>
      <c r="F106" s="2387"/>
      <c r="G106" s="2431"/>
      <c r="H106" s="1504"/>
      <c r="I106" s="655" t="s">
        <v>1160</v>
      </c>
      <c r="J106" s="575"/>
      <c r="K106" s="1504"/>
      <c r="L106" s="218"/>
      <c r="M106" s="345"/>
      <c r="N106" s="338"/>
      <c r="O106" s="1628"/>
      <c r="P106" s="1628"/>
      <c r="AH106" s="1635">
        <v>0</v>
      </c>
    </row>
    <row s="1639" customFormat="1" customHeight="1" ht="0.75" hidden="1">
      <c r="A107" s="1784"/>
      <c r="B107" s="1784"/>
      <c r="C107" s="373" t="s">
        <v>1169</v>
      </c>
      <c r="D107" s="2466"/>
      <c r="E107" s="2208"/>
      <c r="F107" s="2387"/>
      <c r="G107" s="404"/>
      <c r="H107" s="1504"/>
      <c r="I107" s="655"/>
      <c r="J107" s="575"/>
      <c r="K107" s="1504"/>
      <c r="L107" s="218"/>
      <c r="M107" s="345"/>
      <c r="N107" s="338"/>
      <c r="O107" s="1628"/>
      <c r="P107" s="1628"/>
      <c r="AH107" s="1635">
        <v>0</v>
      </c>
    </row>
    <row s="1639" customFormat="1" customHeight="1" ht="18.75" hidden="1">
      <c r="A108" s="1784" t="s">
        <v>195</v>
      </c>
      <c r="B108" s="1784" t="s">
        <v>196</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307</v>
      </c>
      <c r="M108" s="345"/>
      <c r="N108" s="338"/>
      <c r="O108" s="1628"/>
      <c r="P108" s="1628"/>
      <c r="AH108" s="1635">
        <v>0</v>
      </c>
    </row>
    <row s="1639" customFormat="1" customHeight="1" ht="18.75" hidden="1">
      <c r="A109" s="1784"/>
      <c r="B109" s="1784"/>
      <c r="C109" s="373" t="s">
        <v>1161</v>
      </c>
      <c r="D109" s="2466"/>
      <c r="E109" s="2208"/>
      <c r="F109" s="2387"/>
      <c r="G109" s="2431"/>
      <c r="H109" s="1504"/>
      <c r="I109" s="655" t="s">
        <v>1160</v>
      </c>
      <c r="J109" s="575"/>
      <c r="K109" s="1504"/>
      <c r="L109" s="218"/>
      <c r="M109" s="345"/>
      <c r="N109" s="338"/>
      <c r="O109" s="1628"/>
      <c r="P109" s="1628"/>
      <c r="AH109" s="1635">
        <v>0</v>
      </c>
    </row>
    <row s="1639" customFormat="1" customHeight="1" ht="0.75" hidden="1">
      <c r="A110" s="1784"/>
      <c r="B110" s="1784"/>
      <c r="C110" s="373" t="s">
        <v>1169</v>
      </c>
      <c r="D110" s="2466"/>
      <c r="E110" s="2208"/>
      <c r="F110" s="2387"/>
      <c r="G110" s="404"/>
      <c r="H110" s="1504"/>
      <c r="I110" s="655"/>
      <c r="J110" s="575"/>
      <c r="K110" s="1504"/>
      <c r="L110" s="218"/>
      <c r="M110" s="345"/>
      <c r="N110" s="338"/>
      <c r="O110" s="1628"/>
      <c r="P110" s="1628"/>
      <c r="AH110" s="1635">
        <v>0</v>
      </c>
    </row>
    <row s="1639" customFormat="1" customHeight="1" ht="18.75" hidden="1">
      <c r="A111" s="1784" t="s">
        <v>201</v>
      </c>
      <c r="B111" s="1784" t="s">
        <v>202</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307</v>
      </c>
      <c r="M111" s="345"/>
      <c r="N111" s="338"/>
      <c r="O111" s="1628"/>
      <c r="P111" s="1628"/>
      <c r="AH111" s="1635">
        <v>0</v>
      </c>
    </row>
    <row s="1639" customFormat="1" customHeight="1" ht="18.75" hidden="1">
      <c r="A112" s="1784"/>
      <c r="B112" s="1784"/>
      <c r="C112" s="373" t="s">
        <v>1161</v>
      </c>
      <c r="D112" s="2466"/>
      <c r="E112" s="2208"/>
      <c r="F112" s="2387"/>
      <c r="G112" s="2431"/>
      <c r="H112" s="1504"/>
      <c r="I112" s="655" t="s">
        <v>1160</v>
      </c>
      <c r="J112" s="575"/>
      <c r="K112" s="1504"/>
      <c r="L112" s="218"/>
      <c r="M112" s="345"/>
      <c r="N112" s="338"/>
      <c r="O112" s="1628"/>
      <c r="P112" s="1628"/>
      <c r="AH112" s="1635">
        <v>0</v>
      </c>
    </row>
    <row s="1639" customFormat="1" customHeight="1" ht="0.75" hidden="1">
      <c r="A113" s="1784"/>
      <c r="B113" s="1784"/>
      <c r="C113" s="373" t="s">
        <v>1169</v>
      </c>
      <c r="D113" s="2466"/>
      <c r="E113" s="2208"/>
      <c r="F113" s="2387"/>
      <c r="G113" s="404"/>
      <c r="H113" s="1504"/>
      <c r="I113" s="655"/>
      <c r="J113" s="575"/>
      <c r="K113" s="1504"/>
      <c r="L113" s="218"/>
      <c r="M113" s="345"/>
      <c r="N113" s="338"/>
      <c r="O113" s="1628"/>
      <c r="P113" s="1628"/>
      <c r="AH113" s="1635">
        <v>0</v>
      </c>
    </row>
    <row s="1639" customFormat="1" customHeight="1" ht="18.75" hidden="1">
      <c r="A114" s="1784" t="s">
        <v>221</v>
      </c>
      <c r="B114" s="1784" t="s">
        <v>222</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307</v>
      </c>
      <c r="M114" s="345"/>
      <c r="N114" s="338"/>
      <c r="O114" s="1628"/>
      <c r="P114" s="1628"/>
      <c r="AH114" s="1635">
        <v>0</v>
      </c>
    </row>
    <row s="1639" customFormat="1" customHeight="1" ht="18.75" hidden="1">
      <c r="A115" s="1784"/>
      <c r="B115" s="1784"/>
      <c r="C115" s="373" t="s">
        <v>1161</v>
      </c>
      <c r="D115" s="2466"/>
      <c r="E115" s="2208"/>
      <c r="F115" s="2387"/>
      <c r="G115" s="2431"/>
      <c r="H115" s="1504"/>
      <c r="I115" s="655" t="s">
        <v>1160</v>
      </c>
      <c r="J115" s="575"/>
      <c r="K115" s="1504"/>
      <c r="L115" s="218"/>
      <c r="M115" s="345"/>
      <c r="N115" s="338"/>
      <c r="O115" s="1628"/>
      <c r="P115" s="1628"/>
      <c r="AH115" s="1635">
        <v>0</v>
      </c>
    </row>
    <row s="1639" customFormat="1" customHeight="1" ht="0.75" hidden="1">
      <c r="A116" s="1784"/>
      <c r="B116" s="1784"/>
      <c r="C116" s="373" t="s">
        <v>1169</v>
      </c>
      <c r="D116" s="2466"/>
      <c r="E116" s="2208"/>
      <c r="F116" s="2387"/>
      <c r="G116" s="404"/>
      <c r="H116" s="1504"/>
      <c r="I116" s="655"/>
      <c r="J116" s="575"/>
      <c r="K116" s="1504"/>
      <c r="L116" s="218"/>
      <c r="M116" s="345"/>
      <c r="N116" s="338"/>
      <c r="O116" s="1628"/>
      <c r="P116" s="1628"/>
      <c r="AH116" s="1635">
        <v>0</v>
      </c>
    </row>
    <row s="1639" customFormat="1" customHeight="1" ht="18.75" hidden="1">
      <c r="A117" s="1784" t="s">
        <v>226</v>
      </c>
      <c r="B117" s="1784" t="s">
        <v>227</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307</v>
      </c>
      <c r="M117" s="345"/>
      <c r="N117" s="338"/>
      <c r="O117" s="1628"/>
      <c r="P117" s="1628"/>
      <c r="AH117" s="1635">
        <v>0</v>
      </c>
    </row>
    <row s="1639" customFormat="1" customHeight="1" ht="18.75" hidden="1">
      <c r="A118" s="1784"/>
      <c r="B118" s="1784"/>
      <c r="C118" s="373" t="s">
        <v>1161</v>
      </c>
      <c r="D118" s="2466"/>
      <c r="E118" s="2208"/>
      <c r="F118" s="2387"/>
      <c r="G118" s="2431"/>
      <c r="H118" s="1504"/>
      <c r="I118" s="655" t="s">
        <v>1160</v>
      </c>
      <c r="J118" s="575"/>
      <c r="K118" s="1504"/>
      <c r="L118" s="218"/>
      <c r="M118" s="345"/>
      <c r="N118" s="338"/>
      <c r="O118" s="1628"/>
      <c r="P118" s="1628"/>
      <c r="AH118" s="1635">
        <v>0</v>
      </c>
    </row>
    <row s="1639" customFormat="1" customHeight="1" ht="0.75" hidden="1">
      <c r="A119" s="1784"/>
      <c r="B119" s="1784"/>
      <c r="C119" s="373" t="s">
        <v>1169</v>
      </c>
      <c r="D119" s="2466"/>
      <c r="E119" s="2208"/>
      <c r="F119" s="2387"/>
      <c r="G119" s="404"/>
      <c r="H119" s="1504"/>
      <c r="I119" s="655"/>
      <c r="J119" s="575"/>
      <c r="K119" s="1504"/>
      <c r="L119" s="218"/>
      <c r="M119" s="345"/>
      <c r="N119" s="338"/>
      <c r="O119" s="1628"/>
      <c r="P119" s="1628"/>
      <c r="AH119" s="1635">
        <v>0</v>
      </c>
    </row>
    <row s="1639" customFormat="1" customHeight="1" ht="18.75" hidden="1">
      <c r="A120" s="1784" t="s">
        <v>231</v>
      </c>
      <c r="B120" s="1784" t="s">
        <v>232</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307</v>
      </c>
      <c r="M120" s="345"/>
      <c r="N120" s="338"/>
      <c r="O120" s="1628"/>
      <c r="P120" s="1628"/>
      <c r="AH120" s="1635">
        <v>0</v>
      </c>
    </row>
    <row s="1639" customFormat="1" customHeight="1" ht="18.75" hidden="1">
      <c r="A121" s="1784"/>
      <c r="B121" s="1784"/>
      <c r="C121" s="373" t="s">
        <v>1161</v>
      </c>
      <c r="D121" s="2466"/>
      <c r="E121" s="2208"/>
      <c r="F121" s="2387"/>
      <c r="G121" s="2431"/>
      <c r="H121" s="1504"/>
      <c r="I121" s="655" t="s">
        <v>1160</v>
      </c>
      <c r="J121" s="575"/>
      <c r="K121" s="1504"/>
      <c r="L121" s="218"/>
      <c r="M121" s="345"/>
      <c r="N121" s="338"/>
      <c r="O121" s="1628"/>
      <c r="P121" s="1628"/>
      <c r="AH121" s="1635">
        <v>0</v>
      </c>
    </row>
    <row s="1639" customFormat="1" customHeight="1" ht="0.75" hidden="1">
      <c r="A122" s="1784"/>
      <c r="B122" s="1784"/>
      <c r="C122" s="373" t="s">
        <v>1169</v>
      </c>
      <c r="D122" s="2466"/>
      <c r="E122" s="2208"/>
      <c r="F122" s="2387"/>
      <c r="G122" s="404"/>
      <c r="H122" s="1504"/>
      <c r="I122" s="655"/>
      <c r="J122" s="575"/>
      <c r="K122" s="1504"/>
      <c r="L122" s="218"/>
      <c r="M122" s="345"/>
      <c r="N122" s="338"/>
      <c r="O122" s="1628"/>
      <c r="P122" s="1628"/>
      <c r="AH122" s="1635">
        <v>0</v>
      </c>
    </row>
    <row s="1639" customFormat="1" customHeight="1" ht="18.75" hidden="1">
      <c r="A123" s="1784" t="s">
        <v>236</v>
      </c>
      <c r="B123" s="1784" t="s">
        <v>237</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307</v>
      </c>
      <c r="M123" s="345"/>
      <c r="N123" s="338"/>
      <c r="O123" s="1628"/>
      <c r="P123" s="1628"/>
      <c r="AH123" s="1635">
        <v>0</v>
      </c>
    </row>
    <row s="1639" customFormat="1" customHeight="1" ht="18.75" hidden="1">
      <c r="A124" s="1784"/>
      <c r="B124" s="1784"/>
      <c r="C124" s="373" t="s">
        <v>1161</v>
      </c>
      <c r="D124" s="2466"/>
      <c r="E124" s="2208"/>
      <c r="F124" s="2387"/>
      <c r="G124" s="2431"/>
      <c r="H124" s="1504"/>
      <c r="I124" s="655" t="s">
        <v>1160</v>
      </c>
      <c r="J124" s="575"/>
      <c r="K124" s="1504"/>
      <c r="L124" s="218"/>
      <c r="M124" s="345"/>
      <c r="N124" s="338"/>
      <c r="O124" s="1628"/>
      <c r="P124" s="1628"/>
      <c r="AH124" s="1635">
        <v>0</v>
      </c>
    </row>
    <row s="1639" customFormat="1" customHeight="1" ht="0.75" hidden="1">
      <c r="A125" s="1784"/>
      <c r="B125" s="1784"/>
      <c r="C125" s="373" t="s">
        <v>1169</v>
      </c>
      <c r="D125" s="2466"/>
      <c r="E125" s="2208"/>
      <c r="F125" s="2387"/>
      <c r="G125" s="404"/>
      <c r="H125" s="1504"/>
      <c r="I125" s="655"/>
      <c r="J125" s="575"/>
      <c r="K125" s="1504"/>
      <c r="L125" s="218"/>
      <c r="M125" s="345"/>
      <c r="N125" s="338"/>
      <c r="O125" s="1628"/>
      <c r="P125" s="1628"/>
      <c r="AH125" s="1635">
        <v>0</v>
      </c>
    </row>
    <row s="1639" customFormat="1" customHeight="1" ht="18.75">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на подключение (технологическое присоединение) к централизованным системам холодного водоснабжения АО "Водоканал"</v>
      </c>
      <c r="H126" s="1866"/>
      <c r="I126" s="1743">
        <v>46388.68934027778</v>
      </c>
      <c r="J126" s="1777">
        <v>46752.68956018519</v>
      </c>
      <c r="K126" s="1782">
        <v>6177.81</v>
      </c>
      <c r="L126" s="1866" t="s">
        <v>307</v>
      </c>
      <c r="M126" s="345"/>
      <c r="N126" s="338"/>
      <c r="O126" s="1628"/>
      <c r="P126" s="1628"/>
      <c r="AH126" s="1635">
        <v>0</v>
      </c>
    </row>
    <row s="1639" customFormat="1" customHeight="1" ht="18.75">
      <c r="A127" s="1784"/>
      <c r="B127" s="1784"/>
      <c r="C127" s="373" t="s">
        <v>1161</v>
      </c>
      <c r="D127" s="2466"/>
      <c r="E127" s="2208"/>
      <c r="F127" s="2387"/>
      <c r="G127" s="2431"/>
      <c r="H127" s="1504"/>
      <c r="I127" s="655" t="s">
        <v>1160</v>
      </c>
      <c r="J127" s="575"/>
      <c r="K127" s="1504"/>
      <c r="L127" s="218"/>
      <c r="M127" s="345"/>
      <c r="N127" s="338"/>
      <c r="O127" s="1628"/>
      <c r="P127" s="1628"/>
      <c r="AH127" s="1635">
        <v>0</v>
      </c>
    </row>
    <row s="1639" customFormat="1" customHeight="1" ht="0.75">
      <c r="A128" s="1784"/>
      <c r="B128" s="1784"/>
      <c r="C128" s="373" t="s">
        <v>1169</v>
      </c>
      <c r="D128" s="2466"/>
      <c r="E128" s="2208"/>
      <c r="F128" s="2387"/>
      <c r="G128" s="404"/>
      <c r="H128" s="1504"/>
      <c r="I128" s="655"/>
      <c r="J128" s="575"/>
      <c r="K128" s="1504"/>
      <c r="L128" s="218"/>
      <c r="M128" s="345"/>
      <c r="N128" s="338"/>
      <c r="O128" s="1628"/>
      <c r="P128" s="1628"/>
      <c r="AH128" s="1635">
        <v>0</v>
      </c>
    </row>
    <row s="1639" customFormat="1" customHeight="1" ht="18.75" hidden="1">
      <c r="A129" s="1784" t="s">
        <v>251</v>
      </c>
      <c r="B129" s="1784" t="s">
        <v>252</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307</v>
      </c>
      <c r="M129" s="345"/>
      <c r="N129" s="338"/>
      <c r="O129" s="1628"/>
      <c r="P129" s="1628"/>
      <c r="AH129" s="1635">
        <v>0</v>
      </c>
    </row>
    <row s="1639" customFormat="1" customHeight="1" ht="18.75" hidden="1">
      <c r="A130" s="1784"/>
      <c r="B130" s="1784"/>
      <c r="C130" s="373" t="s">
        <v>1161</v>
      </c>
      <c r="D130" s="2466"/>
      <c r="E130" s="2208"/>
      <c r="F130" s="2387"/>
      <c r="G130" s="2431"/>
      <c r="H130" s="1504"/>
      <c r="I130" s="655" t="s">
        <v>1160</v>
      </c>
      <c r="J130" s="575"/>
      <c r="K130" s="1504"/>
      <c r="L130" s="218"/>
      <c r="M130" s="345"/>
      <c r="N130" s="338"/>
      <c r="O130" s="1628"/>
      <c r="P130" s="1628"/>
      <c r="AH130" s="1635">
        <v>0</v>
      </c>
    </row>
    <row s="1639" customFormat="1" customHeight="1" ht="0.75" hidden="1">
      <c r="A131" s="1784"/>
      <c r="B131" s="1784"/>
      <c r="C131" s="373" t="s">
        <v>1169</v>
      </c>
      <c r="D131" s="2466"/>
      <c r="E131" s="2208"/>
      <c r="F131" s="2387"/>
      <c r="G131" s="404"/>
      <c r="H131" s="1504"/>
      <c r="I131" s="655"/>
      <c r="J131" s="575"/>
      <c r="K131" s="1504"/>
      <c r="L131" s="218"/>
      <c r="M131" s="345"/>
      <c r="N131" s="338"/>
      <c r="O131" s="1628"/>
      <c r="P131" s="1628"/>
      <c r="AH131" s="1635">
        <v>0</v>
      </c>
    </row>
    <row s="1639" customFormat="1" customHeight="1" ht="18.75" hidden="1">
      <c r="A132" s="1784" t="s">
        <v>256</v>
      </c>
      <c r="B132" s="1784" t="s">
        <v>257</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307</v>
      </c>
      <c r="M132" s="345"/>
      <c r="N132" s="338"/>
      <c r="O132" s="1628"/>
      <c r="P132" s="1628"/>
      <c r="AH132" s="1635">
        <v>0</v>
      </c>
    </row>
    <row s="1639" customFormat="1" customHeight="1" ht="18.75" hidden="1">
      <c r="A133" s="1784"/>
      <c r="B133" s="1784"/>
      <c r="C133" s="373" t="s">
        <v>1161</v>
      </c>
      <c r="D133" s="2466"/>
      <c r="E133" s="2208"/>
      <c r="F133" s="2387"/>
      <c r="G133" s="2431"/>
      <c r="H133" s="1504"/>
      <c r="I133" s="655" t="s">
        <v>1160</v>
      </c>
      <c r="J133" s="575"/>
      <c r="K133" s="1504"/>
      <c r="L133" s="218"/>
      <c r="M133" s="345"/>
      <c r="N133" s="338"/>
      <c r="O133" s="1628"/>
      <c r="P133" s="1628"/>
      <c r="AH133" s="1635">
        <v>0</v>
      </c>
    </row>
    <row s="1639" customFormat="1" customHeight="1" ht="0.75" hidden="1">
      <c r="A134" s="1784"/>
      <c r="B134" s="1784"/>
      <c r="C134" s="373" t="s">
        <v>1169</v>
      </c>
      <c r="D134" s="2466"/>
      <c r="E134" s="2208"/>
      <c r="F134" s="2387"/>
      <c r="G134" s="404"/>
      <c r="H134" s="1504"/>
      <c r="I134" s="655"/>
      <c r="J134" s="575"/>
      <c r="K134" s="1504"/>
      <c r="L134" s="218"/>
      <c r="M134" s="345"/>
      <c r="N134" s="338"/>
      <c r="O134" s="1628"/>
      <c r="P134" s="1628"/>
      <c r="AH134" s="1635">
        <v>0</v>
      </c>
    </row>
    <row s="1639" customFormat="1" customHeight="1" ht="18.75" hidden="1">
      <c r="A135" s="1784" t="s">
        <v>261</v>
      </c>
      <c r="B135" s="1784" t="s">
        <v>262</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307</v>
      </c>
      <c r="M135" s="345"/>
      <c r="N135" s="338"/>
      <c r="O135" s="1628"/>
      <c r="P135" s="1628"/>
      <c r="AH135" s="1635">
        <v>0</v>
      </c>
    </row>
    <row s="1639" customFormat="1" customHeight="1" ht="18.75" hidden="1">
      <c r="A136" s="1784"/>
      <c r="B136" s="1784"/>
      <c r="C136" s="373" t="s">
        <v>1161</v>
      </c>
      <c r="D136" s="2466"/>
      <c r="E136" s="2208"/>
      <c r="F136" s="2387"/>
      <c r="G136" s="2431"/>
      <c r="H136" s="1504"/>
      <c r="I136" s="655" t="s">
        <v>1160</v>
      </c>
      <c r="J136" s="575"/>
      <c r="K136" s="1504"/>
      <c r="L136" s="218"/>
      <c r="M136" s="345"/>
      <c r="N136" s="338"/>
      <c r="O136" s="1628"/>
      <c r="P136" s="1628"/>
      <c r="AH136" s="1635">
        <v>0</v>
      </c>
    </row>
    <row s="1639" customFormat="1" customHeight="1" ht="0.75" hidden="1">
      <c r="A137" s="1784"/>
      <c r="B137" s="1784"/>
      <c r="C137" s="373" t="s">
        <v>1169</v>
      </c>
      <c r="D137" s="2466"/>
      <c r="E137" s="2208"/>
      <c r="F137" s="2387"/>
      <c r="G137" s="404"/>
      <c r="H137" s="1504"/>
      <c r="I137" s="655"/>
      <c r="J137" s="575"/>
      <c r="K137" s="1504"/>
      <c r="L137" s="218"/>
      <c r="M137" s="345"/>
      <c r="N137" s="338"/>
      <c r="O137" s="1628"/>
      <c r="P137" s="1628"/>
      <c r="AH137" s="1635">
        <v>0</v>
      </c>
    </row>
    <row s="1639" customFormat="1" customHeight="1" ht="18.75" hidden="1">
      <c r="A138" s="1784" t="s">
        <v>266</v>
      </c>
      <c r="B138" s="1784" t="s">
        <v>267</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307</v>
      </c>
      <c r="M138" s="345"/>
      <c r="N138" s="338"/>
      <c r="O138" s="1628"/>
      <c r="P138" s="1628"/>
      <c r="AH138" s="1635">
        <v>0</v>
      </c>
    </row>
    <row s="1639" customFormat="1" customHeight="1" ht="18.75" hidden="1">
      <c r="A139" s="1784"/>
      <c r="B139" s="1784"/>
      <c r="C139" s="373" t="s">
        <v>1161</v>
      </c>
      <c r="D139" s="2466"/>
      <c r="E139" s="2208"/>
      <c r="F139" s="2387"/>
      <c r="G139" s="2431"/>
      <c r="H139" s="1504"/>
      <c r="I139" s="655" t="s">
        <v>1160</v>
      </c>
      <c r="J139" s="575"/>
      <c r="K139" s="1504"/>
      <c r="L139" s="218"/>
      <c r="M139" s="345"/>
      <c r="N139" s="338"/>
      <c r="O139" s="1628"/>
      <c r="P139" s="1628"/>
      <c r="AH139" s="1635">
        <v>0</v>
      </c>
    </row>
    <row s="1639" customFormat="1" customHeight="1" ht="0.75" hidden="1">
      <c r="A140" s="1784"/>
      <c r="B140" s="1784"/>
      <c r="C140" s="373" t="s">
        <v>1169</v>
      </c>
      <c r="D140" s="2466"/>
      <c r="E140" s="2208"/>
      <c r="F140" s="2387"/>
      <c r="G140" s="404"/>
      <c r="H140" s="1504"/>
      <c r="I140" s="655"/>
      <c r="J140" s="575"/>
      <c r="K140" s="1504"/>
      <c r="L140" s="218"/>
      <c r="M140" s="345"/>
      <c r="N140" s="338"/>
      <c r="O140" s="1628"/>
      <c r="P140" s="1628"/>
      <c r="AH140" s="1635">
        <v>0</v>
      </c>
    </row>
    <row s="1639" customFormat="1" customHeight="1" ht="18.75" hidden="1">
      <c r="A141" s="1784" t="s">
        <v>271</v>
      </c>
      <c r="B141" s="1784" t="s">
        <v>272</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307</v>
      </c>
      <c r="M141" s="345"/>
      <c r="N141" s="338"/>
      <c r="O141" s="1628"/>
      <c r="P141" s="1628"/>
      <c r="AH141" s="1635">
        <v>0</v>
      </c>
    </row>
    <row s="1639" customFormat="1" customHeight="1" ht="18.75" hidden="1">
      <c r="A142" s="1784"/>
      <c r="B142" s="1784"/>
      <c r="C142" s="373" t="s">
        <v>1161</v>
      </c>
      <c r="D142" s="2466"/>
      <c r="E142" s="2208"/>
      <c r="F142" s="2387"/>
      <c r="G142" s="2431"/>
      <c r="H142" s="1504"/>
      <c r="I142" s="655" t="s">
        <v>1160</v>
      </c>
      <c r="J142" s="575"/>
      <c r="K142" s="1504"/>
      <c r="L142" s="218"/>
      <c r="M142" s="345"/>
      <c r="N142" s="338"/>
      <c r="O142" s="1628"/>
      <c r="P142" s="1628"/>
      <c r="AH142" s="1635">
        <v>0</v>
      </c>
    </row>
    <row s="1639" customFormat="1" customHeight="1" ht="0.75" hidden="1">
      <c r="A143" s="1784"/>
      <c r="B143" s="1784"/>
      <c r="C143" s="373" t="s">
        <v>1169</v>
      </c>
      <c r="D143" s="2466"/>
      <c r="E143" s="2208"/>
      <c r="F143" s="2387"/>
      <c r="G143" s="404"/>
      <c r="H143" s="1504"/>
      <c r="I143" s="655"/>
      <c r="J143" s="575"/>
      <c r="K143" s="1504"/>
      <c r="L143" s="218"/>
      <c r="M143" s="345"/>
      <c r="N143" s="338"/>
      <c r="O143" s="1628"/>
      <c r="P143" s="1628"/>
      <c r="AH143" s="1635">
        <v>0</v>
      </c>
    </row>
    <row s="1639" customFormat="1" customHeight="1" ht="18.75" hidden="1">
      <c r="A144" s="1784" t="s">
        <v>276</v>
      </c>
      <c r="B144" s="1784" t="s">
        <v>277</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307</v>
      </c>
      <c r="M144" s="345"/>
      <c r="N144" s="338"/>
      <c r="O144" s="1628"/>
      <c r="P144" s="1628"/>
      <c r="AH144" s="1635">
        <v>0</v>
      </c>
    </row>
    <row s="1639" customFormat="1" customHeight="1" ht="18.75" hidden="1">
      <c r="A145" s="1784"/>
      <c r="B145" s="1784"/>
      <c r="C145" s="373" t="s">
        <v>1161</v>
      </c>
      <c r="D145" s="2466"/>
      <c r="E145" s="2208"/>
      <c r="F145" s="2387"/>
      <c r="G145" s="2431"/>
      <c r="H145" s="1504"/>
      <c r="I145" s="655" t="s">
        <v>1160</v>
      </c>
      <c r="J145" s="575"/>
      <c r="K145" s="1504"/>
      <c r="L145" s="218"/>
      <c r="M145" s="345"/>
      <c r="N145" s="338"/>
      <c r="O145" s="1628"/>
      <c r="P145" s="1628"/>
      <c r="AH145" s="1635">
        <v>0</v>
      </c>
    </row>
    <row s="1639" customFormat="1" customHeight="1" ht="1.05">
      <c r="A146" s="1784"/>
      <c r="B146" s="1784"/>
      <c r="C146" s="373" t="s">
        <v>1169</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153</v>
      </c>
      <c r="B148" s="1784" t="s">
        <v>154</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307</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1161</v>
      </c>
      <c r="D149" s="2466"/>
      <c r="E149" s="2208"/>
      <c r="F149" s="2387"/>
      <c r="G149" s="2431"/>
      <c r="H149" s="1504"/>
      <c r="I149" s="655" t="s">
        <v>1160</v>
      </c>
      <c r="J149" s="575"/>
      <c r="K149" s="1504"/>
      <c r="L149" s="218"/>
      <c r="M149" s="2174"/>
      <c r="N149" s="338"/>
      <c r="O149" s="1628"/>
      <c r="P149" s="1628"/>
      <c r="AH149" s="1635">
        <v>0</v>
      </c>
    </row>
    <row s="1639" customFormat="1" customHeight="1" ht="0.75" hidden="1">
      <c r="A150" s="1784"/>
      <c r="B150" s="1784"/>
      <c r="C150" s="373" t="s">
        <v>1169</v>
      </c>
      <c r="D150" s="2466"/>
      <c r="E150" s="2208"/>
      <c r="F150" s="2387"/>
      <c r="G150" s="404"/>
      <c r="H150" s="1504"/>
      <c r="I150" s="655"/>
      <c r="J150" s="575"/>
      <c r="K150" s="1504"/>
      <c r="L150" s="218"/>
      <c r="M150" s="2174"/>
      <c r="N150" s="338"/>
      <c r="O150" s="1628"/>
      <c r="P150" s="1628"/>
      <c r="AH150" s="1635">
        <v>0</v>
      </c>
    </row>
    <row s="1639" customFormat="1" customHeight="1" ht="45" hidden="1">
      <c r="A151" s="1784" t="s">
        <v>158</v>
      </c>
      <c r="B151" s="1784" t="s">
        <v>159</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307</v>
      </c>
      <c r="M151" s="2175"/>
      <c r="N151" s="338"/>
      <c r="O151" s="1628"/>
      <c r="P151" s="1628"/>
      <c r="AH151" s="1635">
        <v>0</v>
      </c>
    </row>
    <row s="1639" customFormat="1" customHeight="1" ht="18.75" hidden="1">
      <c r="A152" s="1784"/>
      <c r="B152" s="1784"/>
      <c r="C152" s="373" t="s">
        <v>1161</v>
      </c>
      <c r="D152" s="2466"/>
      <c r="E152" s="2208"/>
      <c r="F152" s="2387"/>
      <c r="G152" s="2431"/>
      <c r="H152" s="1504"/>
      <c r="I152" s="655" t="s">
        <v>1160</v>
      </c>
      <c r="J152" s="575"/>
      <c r="K152" s="1504"/>
      <c r="L152" s="218"/>
      <c r="M152" s="1865"/>
      <c r="N152" s="338"/>
      <c r="O152" s="1628"/>
      <c r="P152" s="1628"/>
      <c r="AH152" s="1635">
        <v>0</v>
      </c>
    </row>
    <row s="1639" customFormat="1" customHeight="1" ht="0.75" hidden="1">
      <c r="A153" s="1784"/>
      <c r="B153" s="1784"/>
      <c r="C153" s="373" t="s">
        <v>1169</v>
      </c>
      <c r="D153" s="2466"/>
      <c r="E153" s="2208"/>
      <c r="F153" s="2387"/>
      <c r="G153" s="404"/>
      <c r="H153" s="1504"/>
      <c r="I153" s="655"/>
      <c r="J153" s="575"/>
      <c r="K153" s="1504"/>
      <c r="L153" s="218"/>
      <c r="M153" s="345"/>
      <c r="N153" s="338"/>
      <c r="O153" s="1628"/>
      <c r="P153" s="1628"/>
      <c r="AH153" s="1635">
        <v>0</v>
      </c>
    </row>
    <row s="1639" customFormat="1" customHeight="1" ht="45" hidden="1">
      <c r="A154" s="1784" t="s">
        <v>165</v>
      </c>
      <c r="B154" s="1784" t="s">
        <v>166</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307</v>
      </c>
      <c r="M154" s="345"/>
      <c r="N154" s="338"/>
      <c r="O154" s="1628"/>
      <c r="P154" s="1628"/>
      <c r="AH154" s="1635">
        <v>0</v>
      </c>
    </row>
    <row s="1639" customFormat="1" customHeight="1" ht="18.75" hidden="1">
      <c r="A155" s="1784"/>
      <c r="B155" s="1784"/>
      <c r="C155" s="373" t="s">
        <v>1161</v>
      </c>
      <c r="D155" s="2466"/>
      <c r="E155" s="2208"/>
      <c r="F155" s="2387"/>
      <c r="G155" s="2431"/>
      <c r="H155" s="1504"/>
      <c r="I155" s="655" t="s">
        <v>1160</v>
      </c>
      <c r="J155" s="575"/>
      <c r="K155" s="1504"/>
      <c r="L155" s="218"/>
      <c r="M155" s="345"/>
      <c r="N155" s="338"/>
      <c r="O155" s="1628"/>
      <c r="P155" s="1628"/>
      <c r="AH155" s="1635">
        <v>0</v>
      </c>
    </row>
    <row s="1639" customFormat="1" customHeight="1" ht="0.75" hidden="1">
      <c r="A156" s="1784"/>
      <c r="B156" s="1784"/>
      <c r="C156" s="373" t="s">
        <v>1169</v>
      </c>
      <c r="D156" s="2466"/>
      <c r="E156" s="2208"/>
      <c r="F156" s="2387"/>
      <c r="G156" s="404"/>
      <c r="H156" s="1504"/>
      <c r="I156" s="655"/>
      <c r="J156" s="575"/>
      <c r="K156" s="1504"/>
      <c r="L156" s="218"/>
      <c r="M156" s="345"/>
      <c r="N156" s="338"/>
      <c r="O156" s="1628"/>
      <c r="P156" s="1628"/>
      <c r="AH156" s="1635">
        <v>0</v>
      </c>
    </row>
    <row s="1639" customFormat="1" customHeight="1" ht="45" hidden="1">
      <c r="A157" s="1784" t="s">
        <v>171</v>
      </c>
      <c r="B157" s="1784" t="s">
        <v>172</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307</v>
      </c>
      <c r="M157" s="345"/>
      <c r="N157" s="338"/>
      <c r="O157" s="1628"/>
      <c r="P157" s="1628"/>
      <c r="AH157" s="1635">
        <v>0</v>
      </c>
    </row>
    <row s="1639" customFormat="1" customHeight="1" ht="18.75" hidden="1">
      <c r="A158" s="1784"/>
      <c r="B158" s="1784"/>
      <c r="C158" s="373" t="s">
        <v>1161</v>
      </c>
      <c r="D158" s="2466"/>
      <c r="E158" s="2208"/>
      <c r="F158" s="2387"/>
      <c r="G158" s="2431"/>
      <c r="H158" s="1504"/>
      <c r="I158" s="655" t="s">
        <v>1160</v>
      </c>
      <c r="J158" s="575"/>
      <c r="K158" s="1504"/>
      <c r="L158" s="218"/>
      <c r="M158" s="345"/>
      <c r="N158" s="338"/>
      <c r="O158" s="1628"/>
      <c r="P158" s="1628"/>
      <c r="AH158" s="1635">
        <v>0</v>
      </c>
    </row>
    <row s="1639" customFormat="1" customHeight="1" ht="0.75" hidden="1">
      <c r="A159" s="1784"/>
      <c r="B159" s="1784"/>
      <c r="C159" s="373" t="s">
        <v>1169</v>
      </c>
      <c r="D159" s="2466"/>
      <c r="E159" s="2208"/>
      <c r="F159" s="2387"/>
      <c r="G159" s="404"/>
      <c r="H159" s="1504"/>
      <c r="I159" s="655"/>
      <c r="J159" s="575"/>
      <c r="K159" s="1504"/>
      <c r="L159" s="218"/>
      <c r="M159" s="345"/>
      <c r="N159" s="338"/>
      <c r="O159" s="1628"/>
      <c r="P159" s="1628"/>
      <c r="AH159" s="1635">
        <v>0</v>
      </c>
    </row>
    <row s="1639" customFormat="1" customHeight="1" ht="18.75" hidden="1">
      <c r="A160" s="1784" t="s">
        <v>177</v>
      </c>
      <c r="B160" s="1784" t="s">
        <v>178</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307</v>
      </c>
      <c r="M160" s="345"/>
      <c r="N160" s="338"/>
      <c r="O160" s="1628"/>
      <c r="P160" s="1628"/>
      <c r="AH160" s="1635">
        <v>0</v>
      </c>
    </row>
    <row s="1639" customFormat="1" customHeight="1" ht="18.75" hidden="1">
      <c r="A161" s="1784"/>
      <c r="B161" s="1784"/>
      <c r="C161" s="373" t="s">
        <v>1161</v>
      </c>
      <c r="D161" s="2466"/>
      <c r="E161" s="2208"/>
      <c r="F161" s="2387"/>
      <c r="G161" s="2431"/>
      <c r="H161" s="1504"/>
      <c r="I161" s="655" t="s">
        <v>1160</v>
      </c>
      <c r="J161" s="575"/>
      <c r="K161" s="1504"/>
      <c r="L161" s="218"/>
      <c r="M161" s="345"/>
      <c r="N161" s="338"/>
      <c r="O161" s="1628"/>
      <c r="P161" s="1628"/>
      <c r="AH161" s="1635">
        <v>0</v>
      </c>
    </row>
    <row s="1639" customFormat="1" customHeight="1" ht="0.75" hidden="1">
      <c r="A162" s="1784"/>
      <c r="B162" s="1784"/>
      <c r="C162" s="373" t="s">
        <v>1169</v>
      </c>
      <c r="D162" s="2466"/>
      <c r="E162" s="2208"/>
      <c r="F162" s="2387"/>
      <c r="G162" s="404"/>
      <c r="H162" s="1504"/>
      <c r="I162" s="655"/>
      <c r="J162" s="575"/>
      <c r="K162" s="1504"/>
      <c r="L162" s="218"/>
      <c r="M162" s="345"/>
      <c r="N162" s="338"/>
      <c r="O162" s="1628"/>
      <c r="P162" s="1628"/>
      <c r="AH162" s="1635">
        <v>0</v>
      </c>
    </row>
    <row s="1639" customFormat="1" customHeight="1" ht="18.75" hidden="1">
      <c r="A163" s="1784" t="s">
        <v>183</v>
      </c>
      <c r="B163" s="1784" t="s">
        <v>184</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307</v>
      </c>
      <c r="M163" s="345"/>
      <c r="N163" s="338"/>
      <c r="O163" s="1628"/>
      <c r="P163" s="1628"/>
      <c r="AH163" s="1635">
        <v>0</v>
      </c>
    </row>
    <row s="1639" customFormat="1" customHeight="1" ht="18.75" hidden="1">
      <c r="A164" s="1784"/>
      <c r="B164" s="1784"/>
      <c r="C164" s="373" t="s">
        <v>1161</v>
      </c>
      <c r="D164" s="2466"/>
      <c r="E164" s="2208"/>
      <c r="F164" s="2387"/>
      <c r="G164" s="2431"/>
      <c r="H164" s="1504"/>
      <c r="I164" s="655" t="s">
        <v>1160</v>
      </c>
      <c r="J164" s="575"/>
      <c r="K164" s="1504"/>
      <c r="L164" s="218"/>
      <c r="M164" s="345"/>
      <c r="N164" s="338"/>
      <c r="O164" s="1628"/>
      <c r="P164" s="1628"/>
      <c r="AH164" s="1635">
        <v>0</v>
      </c>
    </row>
    <row s="1639" customFormat="1" customHeight="1" ht="0.75" hidden="1">
      <c r="A165" s="1784"/>
      <c r="B165" s="1784"/>
      <c r="C165" s="373" t="s">
        <v>1169</v>
      </c>
      <c r="D165" s="2466"/>
      <c r="E165" s="2208"/>
      <c r="F165" s="2387"/>
      <c r="G165" s="404"/>
      <c r="H165" s="1504"/>
      <c r="I165" s="655"/>
      <c r="J165" s="575"/>
      <c r="K165" s="1504"/>
      <c r="L165" s="218"/>
      <c r="M165" s="345"/>
      <c r="N165" s="338"/>
      <c r="O165" s="1628"/>
      <c r="P165" s="1628"/>
      <c r="AH165" s="1635">
        <v>0</v>
      </c>
    </row>
    <row s="1639" customFormat="1" customHeight="1" ht="18.75" hidden="1">
      <c r="A166" s="1784" t="s">
        <v>189</v>
      </c>
      <c r="B166" s="1784" t="s">
        <v>190</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307</v>
      </c>
      <c r="M166" s="345"/>
      <c r="N166" s="338"/>
      <c r="O166" s="1628"/>
      <c r="P166" s="1628"/>
      <c r="AH166" s="1635">
        <v>0</v>
      </c>
    </row>
    <row s="1639" customFormat="1" customHeight="1" ht="18.75" hidden="1">
      <c r="A167" s="1784"/>
      <c r="B167" s="1784"/>
      <c r="C167" s="373" t="s">
        <v>1161</v>
      </c>
      <c r="D167" s="2466"/>
      <c r="E167" s="2208"/>
      <c r="F167" s="2387"/>
      <c r="G167" s="2431"/>
      <c r="H167" s="1504"/>
      <c r="I167" s="655" t="s">
        <v>1160</v>
      </c>
      <c r="J167" s="575"/>
      <c r="K167" s="1504"/>
      <c r="L167" s="218"/>
      <c r="M167" s="345"/>
      <c r="N167" s="338"/>
      <c r="O167" s="1628"/>
      <c r="P167" s="1628"/>
      <c r="AH167" s="1635">
        <v>0</v>
      </c>
    </row>
    <row s="1639" customFormat="1" customHeight="1" ht="0.75" hidden="1">
      <c r="A168" s="1784"/>
      <c r="B168" s="1784"/>
      <c r="C168" s="373" t="s">
        <v>1169</v>
      </c>
      <c r="D168" s="2466"/>
      <c r="E168" s="2208"/>
      <c r="F168" s="2387"/>
      <c r="G168" s="404"/>
      <c r="H168" s="1504"/>
      <c r="I168" s="655"/>
      <c r="J168" s="575"/>
      <c r="K168" s="1504"/>
      <c r="L168" s="218"/>
      <c r="M168" s="345"/>
      <c r="N168" s="338"/>
      <c r="O168" s="1628"/>
      <c r="P168" s="1628"/>
      <c r="AH168" s="1635">
        <v>0</v>
      </c>
    </row>
    <row s="1639" customFormat="1" customHeight="1" ht="18.75" hidden="1">
      <c r="A169" s="1784" t="s">
        <v>195</v>
      </c>
      <c r="B169" s="1784" t="s">
        <v>196</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307</v>
      </c>
      <c r="M169" s="345"/>
      <c r="N169" s="338"/>
      <c r="O169" s="1628"/>
      <c r="P169" s="1628"/>
      <c r="AH169" s="1635">
        <v>0</v>
      </c>
    </row>
    <row s="1639" customFormat="1" customHeight="1" ht="18.75" hidden="1">
      <c r="A170" s="1784"/>
      <c r="B170" s="1784"/>
      <c r="C170" s="373" t="s">
        <v>1161</v>
      </c>
      <c r="D170" s="2466"/>
      <c r="E170" s="2208"/>
      <c r="F170" s="2387"/>
      <c r="G170" s="2431"/>
      <c r="H170" s="1504"/>
      <c r="I170" s="655" t="s">
        <v>1160</v>
      </c>
      <c r="J170" s="575"/>
      <c r="K170" s="1504"/>
      <c r="L170" s="218"/>
      <c r="M170" s="345"/>
      <c r="N170" s="338"/>
      <c r="O170" s="1628"/>
      <c r="P170" s="1628"/>
      <c r="AH170" s="1635">
        <v>0</v>
      </c>
    </row>
    <row s="1639" customFormat="1" customHeight="1" ht="0.75" hidden="1">
      <c r="A171" s="1784"/>
      <c r="B171" s="1784"/>
      <c r="C171" s="373" t="s">
        <v>1169</v>
      </c>
      <c r="D171" s="2466"/>
      <c r="E171" s="2208"/>
      <c r="F171" s="2387"/>
      <c r="G171" s="404"/>
      <c r="H171" s="1504"/>
      <c r="I171" s="655"/>
      <c r="J171" s="575"/>
      <c r="K171" s="1504"/>
      <c r="L171" s="218"/>
      <c r="M171" s="345"/>
      <c r="N171" s="338"/>
      <c r="O171" s="1628"/>
      <c r="P171" s="1628"/>
      <c r="AH171" s="1635">
        <v>0</v>
      </c>
    </row>
    <row s="1639" customFormat="1" customHeight="1" ht="18.75" hidden="1">
      <c r="A172" s="1784" t="s">
        <v>201</v>
      </c>
      <c r="B172" s="1784" t="s">
        <v>202</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307</v>
      </c>
      <c r="M172" s="345"/>
      <c r="N172" s="338"/>
      <c r="O172" s="1628"/>
      <c r="P172" s="1628"/>
      <c r="AH172" s="1635">
        <v>0</v>
      </c>
    </row>
    <row s="1639" customFormat="1" customHeight="1" ht="18.75" hidden="1">
      <c r="A173" s="1784"/>
      <c r="B173" s="1784"/>
      <c r="C173" s="373" t="s">
        <v>1161</v>
      </c>
      <c r="D173" s="2466"/>
      <c r="E173" s="2208"/>
      <c r="F173" s="2387"/>
      <c r="G173" s="2431"/>
      <c r="H173" s="1504"/>
      <c r="I173" s="655" t="s">
        <v>1160</v>
      </c>
      <c r="J173" s="575"/>
      <c r="K173" s="1504"/>
      <c r="L173" s="218"/>
      <c r="M173" s="345"/>
      <c r="N173" s="338"/>
      <c r="O173" s="1628"/>
      <c r="P173" s="1628"/>
      <c r="AH173" s="1635">
        <v>0</v>
      </c>
    </row>
    <row s="1639" customFormat="1" customHeight="1" ht="0.75" hidden="1">
      <c r="A174" s="1784"/>
      <c r="B174" s="1784"/>
      <c r="C174" s="373" t="s">
        <v>1169</v>
      </c>
      <c r="D174" s="2466"/>
      <c r="E174" s="2208"/>
      <c r="F174" s="2387"/>
      <c r="G174" s="404"/>
      <c r="H174" s="1504"/>
      <c r="I174" s="655"/>
      <c r="J174" s="575"/>
      <c r="K174" s="1504"/>
      <c r="L174" s="218"/>
      <c r="M174" s="345"/>
      <c r="N174" s="338"/>
      <c r="O174" s="1628"/>
      <c r="P174" s="1628"/>
      <c r="AH174" s="1635">
        <v>0</v>
      </c>
    </row>
    <row s="1639" customFormat="1" customHeight="1" ht="18.75" hidden="1">
      <c r="A175" s="1784" t="s">
        <v>221</v>
      </c>
      <c r="B175" s="1784" t="s">
        <v>222</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307</v>
      </c>
      <c r="M175" s="345"/>
      <c r="N175" s="338"/>
      <c r="O175" s="1628"/>
      <c r="P175" s="1628"/>
      <c r="AH175" s="1635">
        <v>0</v>
      </c>
    </row>
    <row s="1639" customFormat="1" customHeight="1" ht="18.75" hidden="1">
      <c r="A176" s="1784"/>
      <c r="B176" s="1784"/>
      <c r="C176" s="373" t="s">
        <v>1161</v>
      </c>
      <c r="D176" s="2466"/>
      <c r="E176" s="2208"/>
      <c r="F176" s="2387"/>
      <c r="G176" s="2431"/>
      <c r="H176" s="1504"/>
      <c r="I176" s="655" t="s">
        <v>1160</v>
      </c>
      <c r="J176" s="575"/>
      <c r="K176" s="1504"/>
      <c r="L176" s="218"/>
      <c r="M176" s="345"/>
      <c r="N176" s="338"/>
      <c r="O176" s="1628"/>
      <c r="P176" s="1628"/>
      <c r="AH176" s="1635">
        <v>0</v>
      </c>
    </row>
    <row s="1639" customFormat="1" customHeight="1" ht="0.75" hidden="1">
      <c r="A177" s="1784"/>
      <c r="B177" s="1784"/>
      <c r="C177" s="373" t="s">
        <v>1169</v>
      </c>
      <c r="D177" s="2466"/>
      <c r="E177" s="2208"/>
      <c r="F177" s="2387"/>
      <c r="G177" s="404"/>
      <c r="H177" s="1504"/>
      <c r="I177" s="655"/>
      <c r="J177" s="575"/>
      <c r="K177" s="1504"/>
      <c r="L177" s="218"/>
      <c r="M177" s="345"/>
      <c r="N177" s="338"/>
      <c r="O177" s="1628"/>
      <c r="P177" s="1628"/>
      <c r="AH177" s="1635">
        <v>0</v>
      </c>
    </row>
    <row s="1639" customFormat="1" customHeight="1" ht="18.75" hidden="1">
      <c r="A178" s="1784" t="s">
        <v>226</v>
      </c>
      <c r="B178" s="1784" t="s">
        <v>227</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307</v>
      </c>
      <c r="M178" s="345"/>
      <c r="N178" s="338"/>
      <c r="O178" s="1628"/>
      <c r="P178" s="1628"/>
      <c r="AH178" s="1635">
        <v>0</v>
      </c>
    </row>
    <row s="1639" customFormat="1" customHeight="1" ht="18.75" hidden="1">
      <c r="A179" s="1784"/>
      <c r="B179" s="1784"/>
      <c r="C179" s="373" t="s">
        <v>1161</v>
      </c>
      <c r="D179" s="2466"/>
      <c r="E179" s="2208"/>
      <c r="F179" s="2387"/>
      <c r="G179" s="2431"/>
      <c r="H179" s="1504"/>
      <c r="I179" s="655" t="s">
        <v>1160</v>
      </c>
      <c r="J179" s="575"/>
      <c r="K179" s="1504"/>
      <c r="L179" s="218"/>
      <c r="M179" s="345"/>
      <c r="N179" s="338"/>
      <c r="O179" s="1628"/>
      <c r="P179" s="1628"/>
      <c r="AH179" s="1635">
        <v>0</v>
      </c>
    </row>
    <row s="1639" customFormat="1" customHeight="1" ht="0.75" hidden="1">
      <c r="A180" s="1784"/>
      <c r="B180" s="1784"/>
      <c r="C180" s="373" t="s">
        <v>1169</v>
      </c>
      <c r="D180" s="2466"/>
      <c r="E180" s="2208"/>
      <c r="F180" s="2387"/>
      <c r="G180" s="404"/>
      <c r="H180" s="1504"/>
      <c r="I180" s="655"/>
      <c r="J180" s="575"/>
      <c r="K180" s="1504"/>
      <c r="L180" s="218"/>
      <c r="M180" s="345"/>
      <c r="N180" s="338"/>
      <c r="O180" s="1628"/>
      <c r="P180" s="1628"/>
      <c r="AH180" s="1635">
        <v>0</v>
      </c>
    </row>
    <row s="1639" customFormat="1" customHeight="1" ht="18.75" hidden="1">
      <c r="A181" s="1784" t="s">
        <v>231</v>
      </c>
      <c r="B181" s="1784" t="s">
        <v>232</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307</v>
      </c>
      <c r="M181" s="345"/>
      <c r="N181" s="338"/>
      <c r="O181" s="1628"/>
      <c r="P181" s="1628"/>
      <c r="AH181" s="1635">
        <v>0</v>
      </c>
    </row>
    <row s="1639" customFormat="1" customHeight="1" ht="18.75" hidden="1">
      <c r="A182" s="1784"/>
      <c r="B182" s="1784"/>
      <c r="C182" s="373" t="s">
        <v>1161</v>
      </c>
      <c r="D182" s="2466"/>
      <c r="E182" s="2208"/>
      <c r="F182" s="2387"/>
      <c r="G182" s="2431"/>
      <c r="H182" s="1504"/>
      <c r="I182" s="655" t="s">
        <v>1160</v>
      </c>
      <c r="J182" s="575"/>
      <c r="K182" s="1504"/>
      <c r="L182" s="218"/>
      <c r="M182" s="345"/>
      <c r="N182" s="338"/>
      <c r="O182" s="1628"/>
      <c r="P182" s="1628"/>
      <c r="AH182" s="1635">
        <v>0</v>
      </c>
    </row>
    <row s="1639" customFormat="1" customHeight="1" ht="0.75" hidden="1">
      <c r="A183" s="1784"/>
      <c r="B183" s="1784"/>
      <c r="C183" s="373" t="s">
        <v>1169</v>
      </c>
      <c r="D183" s="2466"/>
      <c r="E183" s="2208"/>
      <c r="F183" s="2387"/>
      <c r="G183" s="404"/>
      <c r="H183" s="1504"/>
      <c r="I183" s="655"/>
      <c r="J183" s="575"/>
      <c r="K183" s="1504"/>
      <c r="L183" s="218"/>
      <c r="M183" s="345"/>
      <c r="N183" s="338"/>
      <c r="O183" s="1628"/>
      <c r="P183" s="1628"/>
      <c r="AH183" s="1635">
        <v>0</v>
      </c>
    </row>
    <row s="1639" customFormat="1" customHeight="1" ht="18.75" hidden="1">
      <c r="A184" s="1784" t="s">
        <v>236</v>
      </c>
      <c r="B184" s="1784" t="s">
        <v>237</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307</v>
      </c>
      <c r="M184" s="345"/>
      <c r="N184" s="338"/>
      <c r="O184" s="1628"/>
      <c r="P184" s="1628"/>
      <c r="AH184" s="1635">
        <v>0</v>
      </c>
    </row>
    <row s="1639" customFormat="1" customHeight="1" ht="18.75" hidden="1">
      <c r="A185" s="1784"/>
      <c r="B185" s="1784"/>
      <c r="C185" s="373" t="s">
        <v>1161</v>
      </c>
      <c r="D185" s="2466"/>
      <c r="E185" s="2208"/>
      <c r="F185" s="2387"/>
      <c r="G185" s="2431"/>
      <c r="H185" s="1504"/>
      <c r="I185" s="655" t="s">
        <v>1160</v>
      </c>
      <c r="J185" s="575"/>
      <c r="K185" s="1504"/>
      <c r="L185" s="218"/>
      <c r="M185" s="345"/>
      <c r="N185" s="338"/>
      <c r="O185" s="1628"/>
      <c r="P185" s="1628"/>
      <c r="AH185" s="1635">
        <v>0</v>
      </c>
    </row>
    <row s="1639" customFormat="1" customHeight="1" ht="0.75" hidden="1">
      <c r="A186" s="1784"/>
      <c r="B186" s="1784"/>
      <c r="C186" s="373" t="s">
        <v>1169</v>
      </c>
      <c r="D186" s="2466"/>
      <c r="E186" s="2208"/>
      <c r="F186" s="2387"/>
      <c r="G186" s="404"/>
      <c r="H186" s="1504"/>
      <c r="I186" s="655"/>
      <c r="J186" s="575"/>
      <c r="K186" s="1504"/>
      <c r="L186" s="218"/>
      <c r="M186" s="345"/>
      <c r="N186" s="338"/>
      <c r="O186" s="1628"/>
      <c r="P186" s="1628"/>
      <c r="AH186" s="1635">
        <v>0</v>
      </c>
    </row>
    <row s="1639" customFormat="1" customHeight="1" ht="18.75">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на подключение (технологическое присоединение) к централизованным системам холодного водоснабжения АО "Водоканал"</v>
      </c>
      <c r="H187" s="1866"/>
      <c r="I187" s="1743">
        <v>46388.689733796295</v>
      </c>
      <c r="J187" s="1777">
        <v>46752.689988425926</v>
      </c>
      <c r="K187" s="1782">
        <v>0</v>
      </c>
      <c r="L187" s="1866" t="s">
        <v>307</v>
      </c>
      <c r="M187" s="345"/>
      <c r="N187" s="338"/>
      <c r="O187" s="1628"/>
      <c r="P187" s="1628"/>
      <c r="AH187" s="1635">
        <v>0</v>
      </c>
    </row>
    <row s="1639" customFormat="1" customHeight="1" ht="18.75">
      <c r="A188" s="1784"/>
      <c r="B188" s="1784"/>
      <c r="C188" s="373" t="s">
        <v>1161</v>
      </c>
      <c r="D188" s="2466"/>
      <c r="E188" s="2208"/>
      <c r="F188" s="2387"/>
      <c r="G188" s="2431"/>
      <c r="H188" s="1504"/>
      <c r="I188" s="655" t="s">
        <v>1160</v>
      </c>
      <c r="J188" s="575"/>
      <c r="K188" s="1504"/>
      <c r="L188" s="218"/>
      <c r="M188" s="345"/>
      <c r="N188" s="338"/>
      <c r="O188" s="1628"/>
      <c r="P188" s="1628"/>
      <c r="AH188" s="1635">
        <v>0</v>
      </c>
    </row>
    <row s="1639" customFormat="1" customHeight="1" ht="0.75">
      <c r="A189" s="1784"/>
      <c r="B189" s="1784"/>
      <c r="C189" s="373" t="s">
        <v>1169</v>
      </c>
      <c r="D189" s="2466"/>
      <c r="E189" s="2208"/>
      <c r="F189" s="2387"/>
      <c r="G189" s="404"/>
      <c r="H189" s="1504"/>
      <c r="I189" s="655"/>
      <c r="J189" s="575"/>
      <c r="K189" s="1504"/>
      <c r="L189" s="218"/>
      <c r="M189" s="345"/>
      <c r="N189" s="338"/>
      <c r="O189" s="1628"/>
      <c r="P189" s="1628"/>
      <c r="AH189" s="1635">
        <v>0</v>
      </c>
    </row>
    <row s="1639" customFormat="1" customHeight="1" ht="18.75" hidden="1">
      <c r="A190" s="1784" t="s">
        <v>251</v>
      </c>
      <c r="B190" s="1784" t="s">
        <v>252</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307</v>
      </c>
      <c r="M190" s="345"/>
      <c r="N190" s="338"/>
      <c r="O190" s="1628"/>
      <c r="P190" s="1628"/>
      <c r="AH190" s="1635">
        <v>0</v>
      </c>
    </row>
    <row s="1639" customFormat="1" customHeight="1" ht="18.75" hidden="1">
      <c r="A191" s="1784"/>
      <c r="B191" s="1784"/>
      <c r="C191" s="373" t="s">
        <v>1161</v>
      </c>
      <c r="D191" s="2466"/>
      <c r="E191" s="2208"/>
      <c r="F191" s="2387"/>
      <c r="G191" s="2431"/>
      <c r="H191" s="1504"/>
      <c r="I191" s="655" t="s">
        <v>1160</v>
      </c>
      <c r="J191" s="575"/>
      <c r="K191" s="1504"/>
      <c r="L191" s="218"/>
      <c r="M191" s="345"/>
      <c r="N191" s="338"/>
      <c r="O191" s="1628"/>
      <c r="P191" s="1628"/>
      <c r="AH191" s="1635">
        <v>0</v>
      </c>
    </row>
    <row s="1639" customFormat="1" customHeight="1" ht="0.75" hidden="1">
      <c r="A192" s="1784"/>
      <c r="B192" s="1784"/>
      <c r="C192" s="373" t="s">
        <v>1169</v>
      </c>
      <c r="D192" s="2466"/>
      <c r="E192" s="2208"/>
      <c r="F192" s="2387"/>
      <c r="G192" s="404"/>
      <c r="H192" s="1504"/>
      <c r="I192" s="655"/>
      <c r="J192" s="575"/>
      <c r="K192" s="1504"/>
      <c r="L192" s="218"/>
      <c r="M192" s="345"/>
      <c r="N192" s="338"/>
      <c r="O192" s="1628"/>
      <c r="P192" s="1628"/>
      <c r="AH192" s="1635">
        <v>0</v>
      </c>
    </row>
    <row s="1639" customFormat="1" customHeight="1" ht="18.75" hidden="1">
      <c r="A193" s="1784" t="s">
        <v>256</v>
      </c>
      <c r="B193" s="1784" t="s">
        <v>257</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307</v>
      </c>
      <c r="M193" s="345"/>
      <c r="N193" s="338"/>
      <c r="O193" s="1628"/>
      <c r="P193" s="1628"/>
      <c r="AH193" s="1635">
        <v>0</v>
      </c>
    </row>
    <row s="1639" customFormat="1" customHeight="1" ht="18.75" hidden="1">
      <c r="A194" s="1784"/>
      <c r="B194" s="1784"/>
      <c r="C194" s="373" t="s">
        <v>1161</v>
      </c>
      <c r="D194" s="2466"/>
      <c r="E194" s="2208"/>
      <c r="F194" s="2387"/>
      <c r="G194" s="2431"/>
      <c r="H194" s="1504"/>
      <c r="I194" s="655" t="s">
        <v>1160</v>
      </c>
      <c r="J194" s="575"/>
      <c r="K194" s="1504"/>
      <c r="L194" s="218"/>
      <c r="M194" s="345"/>
      <c r="N194" s="338"/>
      <c r="O194" s="1628"/>
      <c r="P194" s="1628"/>
      <c r="AH194" s="1635">
        <v>0</v>
      </c>
    </row>
    <row s="1639" customFormat="1" customHeight="1" ht="0.75" hidden="1">
      <c r="A195" s="1784"/>
      <c r="B195" s="1784"/>
      <c r="C195" s="373" t="s">
        <v>1169</v>
      </c>
      <c r="D195" s="2466"/>
      <c r="E195" s="2208"/>
      <c r="F195" s="2387"/>
      <c r="G195" s="404"/>
      <c r="H195" s="1504"/>
      <c r="I195" s="655"/>
      <c r="J195" s="575"/>
      <c r="K195" s="1504"/>
      <c r="L195" s="218"/>
      <c r="M195" s="345"/>
      <c r="N195" s="338"/>
      <c r="O195" s="1628"/>
      <c r="P195" s="1628"/>
      <c r="AH195" s="1635">
        <v>0</v>
      </c>
    </row>
    <row s="1639" customFormat="1" customHeight="1" ht="18.75" hidden="1">
      <c r="A196" s="1784" t="s">
        <v>261</v>
      </c>
      <c r="B196" s="1784" t="s">
        <v>262</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307</v>
      </c>
      <c r="M196" s="345"/>
      <c r="N196" s="338"/>
      <c r="O196" s="1628"/>
      <c r="P196" s="1628"/>
      <c r="AH196" s="1635">
        <v>0</v>
      </c>
    </row>
    <row s="1639" customFormat="1" customHeight="1" ht="18.75" hidden="1">
      <c r="A197" s="1784"/>
      <c r="B197" s="1784"/>
      <c r="C197" s="373" t="s">
        <v>1161</v>
      </c>
      <c r="D197" s="2466"/>
      <c r="E197" s="2208"/>
      <c r="F197" s="2387"/>
      <c r="G197" s="2431"/>
      <c r="H197" s="1504"/>
      <c r="I197" s="655" t="s">
        <v>1160</v>
      </c>
      <c r="J197" s="575"/>
      <c r="K197" s="1504"/>
      <c r="L197" s="218"/>
      <c r="M197" s="345"/>
      <c r="N197" s="338"/>
      <c r="O197" s="1628"/>
      <c r="P197" s="1628"/>
      <c r="AH197" s="1635">
        <v>0</v>
      </c>
    </row>
    <row s="1639" customFormat="1" customHeight="1" ht="0.75" hidden="1">
      <c r="A198" s="1784"/>
      <c r="B198" s="1784"/>
      <c r="C198" s="373" t="s">
        <v>1169</v>
      </c>
      <c r="D198" s="2466"/>
      <c r="E198" s="2208"/>
      <c r="F198" s="2387"/>
      <c r="G198" s="404"/>
      <c r="H198" s="1504"/>
      <c r="I198" s="655"/>
      <c r="J198" s="575"/>
      <c r="K198" s="1504"/>
      <c r="L198" s="218"/>
      <c r="M198" s="345"/>
      <c r="N198" s="338"/>
      <c r="O198" s="1628"/>
      <c r="P198" s="1628"/>
      <c r="AH198" s="1635">
        <v>0</v>
      </c>
    </row>
    <row s="1639" customFormat="1" customHeight="1" ht="18.75" hidden="1">
      <c r="A199" s="1784" t="s">
        <v>266</v>
      </c>
      <c r="B199" s="1784" t="s">
        <v>267</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307</v>
      </c>
      <c r="M199" s="345"/>
      <c r="N199" s="338"/>
      <c r="O199" s="1628"/>
      <c r="P199" s="1628"/>
      <c r="AH199" s="1635">
        <v>0</v>
      </c>
    </row>
    <row s="1639" customFormat="1" customHeight="1" ht="18.75" hidden="1">
      <c r="A200" s="1784"/>
      <c r="B200" s="1784"/>
      <c r="C200" s="373" t="s">
        <v>1161</v>
      </c>
      <c r="D200" s="2466"/>
      <c r="E200" s="2208"/>
      <c r="F200" s="2387"/>
      <c r="G200" s="2431"/>
      <c r="H200" s="1504"/>
      <c r="I200" s="655" t="s">
        <v>1160</v>
      </c>
      <c r="J200" s="575"/>
      <c r="K200" s="1504"/>
      <c r="L200" s="218"/>
      <c r="M200" s="345"/>
      <c r="N200" s="338"/>
      <c r="O200" s="1628"/>
      <c r="P200" s="1628"/>
      <c r="AH200" s="1635">
        <v>0</v>
      </c>
    </row>
    <row s="1639" customFormat="1" customHeight="1" ht="0.75" hidden="1">
      <c r="A201" s="1784"/>
      <c r="B201" s="1784"/>
      <c r="C201" s="373" t="s">
        <v>1169</v>
      </c>
      <c r="D201" s="2466"/>
      <c r="E201" s="2208"/>
      <c r="F201" s="2387"/>
      <c r="G201" s="404"/>
      <c r="H201" s="1504"/>
      <c r="I201" s="655"/>
      <c r="J201" s="575"/>
      <c r="K201" s="1504"/>
      <c r="L201" s="218"/>
      <c r="M201" s="345"/>
      <c r="N201" s="338"/>
      <c r="O201" s="1628"/>
      <c r="P201" s="1628"/>
      <c r="AH201" s="1635">
        <v>0</v>
      </c>
    </row>
    <row s="1639" customFormat="1" customHeight="1" ht="18.75" hidden="1">
      <c r="A202" s="1784" t="s">
        <v>271</v>
      </c>
      <c r="B202" s="1784" t="s">
        <v>272</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307</v>
      </c>
      <c r="M202" s="345"/>
      <c r="N202" s="338"/>
      <c r="O202" s="1628"/>
      <c r="P202" s="1628"/>
      <c r="AH202" s="1635">
        <v>0</v>
      </c>
    </row>
    <row s="1639" customFormat="1" customHeight="1" ht="18.75" hidden="1">
      <c r="A203" s="1784"/>
      <c r="B203" s="1784"/>
      <c r="C203" s="373" t="s">
        <v>1161</v>
      </c>
      <c r="D203" s="2466"/>
      <c r="E203" s="2208"/>
      <c r="F203" s="2387"/>
      <c r="G203" s="2431"/>
      <c r="H203" s="1504"/>
      <c r="I203" s="655" t="s">
        <v>1160</v>
      </c>
      <c r="J203" s="575"/>
      <c r="K203" s="1504"/>
      <c r="L203" s="218"/>
      <c r="M203" s="345"/>
      <c r="N203" s="338"/>
      <c r="O203" s="1628"/>
      <c r="P203" s="1628"/>
      <c r="AH203" s="1635">
        <v>0</v>
      </c>
    </row>
    <row s="1639" customFormat="1" customHeight="1" ht="0.75" hidden="1">
      <c r="A204" s="1784"/>
      <c r="B204" s="1784"/>
      <c r="C204" s="373" t="s">
        <v>1169</v>
      </c>
      <c r="D204" s="2466"/>
      <c r="E204" s="2208"/>
      <c r="F204" s="2387"/>
      <c r="G204" s="404"/>
      <c r="H204" s="1504"/>
      <c r="I204" s="655"/>
      <c r="J204" s="575"/>
      <c r="K204" s="1504"/>
      <c r="L204" s="218"/>
      <c r="M204" s="345"/>
      <c r="N204" s="338"/>
      <c r="O204" s="1628"/>
      <c r="P204" s="1628"/>
      <c r="AH204" s="1635">
        <v>0</v>
      </c>
    </row>
    <row s="1639" customFormat="1" customHeight="1" ht="18.75" hidden="1">
      <c r="A205" s="1784" t="s">
        <v>276</v>
      </c>
      <c r="B205" s="1784" t="s">
        <v>277</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307</v>
      </c>
      <c r="M205" s="345"/>
      <c r="N205" s="338"/>
      <c r="O205" s="1628"/>
      <c r="P205" s="1628"/>
      <c r="AH205" s="1635">
        <v>0</v>
      </c>
    </row>
    <row s="1639" customFormat="1" customHeight="1" ht="18.75" hidden="1">
      <c r="A206" s="1784"/>
      <c r="B206" s="1784"/>
      <c r="C206" s="373" t="s">
        <v>1161</v>
      </c>
      <c r="D206" s="2466"/>
      <c r="E206" s="2208"/>
      <c r="F206" s="2387"/>
      <c r="G206" s="2431"/>
      <c r="H206" s="1504"/>
      <c r="I206" s="655" t="s">
        <v>1160</v>
      </c>
      <c r="J206" s="575"/>
      <c r="K206" s="1504"/>
      <c r="L206" s="218"/>
      <c r="M206" s="345"/>
      <c r="N206" s="338"/>
      <c r="O206" s="1628"/>
      <c r="P206" s="1628"/>
      <c r="AH206" s="1635">
        <v>0</v>
      </c>
    </row>
    <row s="1639" customFormat="1" customHeight="1" ht="1.05">
      <c r="A207" s="1784"/>
      <c r="B207" s="1784"/>
      <c r="C207" s="373" t="s">
        <v>1169</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153</v>
      </c>
      <c r="B209" s="1784" t="s">
        <v>154</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307</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1161</v>
      </c>
      <c r="D210" s="2466"/>
      <c r="E210" s="2208"/>
      <c r="F210" s="2387"/>
      <c r="G210" s="2431"/>
      <c r="H210" s="1504"/>
      <c r="I210" s="655" t="s">
        <v>1160</v>
      </c>
      <c r="J210" s="575"/>
      <c r="K210" s="1504"/>
      <c r="L210" s="218"/>
      <c r="M210" s="2174"/>
      <c r="N210" s="338"/>
      <c r="O210" s="1628"/>
      <c r="P210" s="1628"/>
      <c r="AH210" s="1635">
        <v>0</v>
      </c>
    </row>
    <row s="1639" customFormat="1" customHeight="1" ht="0.75" hidden="1">
      <c r="A211" s="1784"/>
      <c r="B211" s="1784"/>
      <c r="C211" s="373" t="s">
        <v>1169</v>
      </c>
      <c r="D211" s="2466"/>
      <c r="E211" s="2208"/>
      <c r="F211" s="2387"/>
      <c r="G211" s="404"/>
      <c r="H211" s="1504"/>
      <c r="I211" s="655"/>
      <c r="J211" s="575"/>
      <c r="K211" s="1504"/>
      <c r="L211" s="218"/>
      <c r="M211" s="2174"/>
      <c r="N211" s="338"/>
      <c r="O211" s="1628"/>
      <c r="P211" s="1628"/>
      <c r="AH211" s="1635">
        <v>0</v>
      </c>
    </row>
    <row s="1639" customFormat="1" customHeight="1" ht="45" hidden="1">
      <c r="A212" s="1784" t="s">
        <v>158</v>
      </c>
      <c r="B212" s="1784" t="s">
        <v>159</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307</v>
      </c>
      <c r="M212" s="2175"/>
      <c r="N212" s="338"/>
      <c r="O212" s="1628"/>
      <c r="P212" s="1628"/>
      <c r="AH212" s="1635">
        <v>0</v>
      </c>
    </row>
    <row s="1639" customFormat="1" customHeight="1" ht="18.75" hidden="1">
      <c r="A213" s="1784"/>
      <c r="B213" s="1784"/>
      <c r="C213" s="373" t="s">
        <v>1161</v>
      </c>
      <c r="D213" s="2466"/>
      <c r="E213" s="2208"/>
      <c r="F213" s="2387"/>
      <c r="G213" s="2431"/>
      <c r="H213" s="1504"/>
      <c r="I213" s="655" t="s">
        <v>1160</v>
      </c>
      <c r="J213" s="575"/>
      <c r="K213" s="1504"/>
      <c r="L213" s="218"/>
      <c r="M213" s="1865"/>
      <c r="N213" s="338"/>
      <c r="O213" s="1628"/>
      <c r="P213" s="1628"/>
      <c r="AH213" s="1635">
        <v>0</v>
      </c>
    </row>
    <row s="1639" customFormat="1" customHeight="1" ht="0.75" hidden="1">
      <c r="A214" s="1784"/>
      <c r="B214" s="1784"/>
      <c r="C214" s="373" t="s">
        <v>1169</v>
      </c>
      <c r="D214" s="2466"/>
      <c r="E214" s="2208"/>
      <c r="F214" s="2387"/>
      <c r="G214" s="404"/>
      <c r="H214" s="1504"/>
      <c r="I214" s="655"/>
      <c r="J214" s="575"/>
      <c r="K214" s="1504"/>
      <c r="L214" s="218"/>
      <c r="M214" s="345"/>
      <c r="N214" s="338"/>
      <c r="O214" s="1628"/>
      <c r="P214" s="1628"/>
      <c r="AH214" s="1635">
        <v>0</v>
      </c>
    </row>
    <row s="1639" customFormat="1" customHeight="1" ht="45" hidden="1">
      <c r="A215" s="1784" t="s">
        <v>165</v>
      </c>
      <c r="B215" s="1784" t="s">
        <v>166</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307</v>
      </c>
      <c r="M215" s="345"/>
      <c r="N215" s="338"/>
      <c r="O215" s="1628"/>
      <c r="P215" s="1628"/>
      <c r="AH215" s="1635">
        <v>0</v>
      </c>
    </row>
    <row s="1639" customFormat="1" customHeight="1" ht="18.75" hidden="1">
      <c r="A216" s="1784"/>
      <c r="B216" s="1784"/>
      <c r="C216" s="373" t="s">
        <v>1161</v>
      </c>
      <c r="D216" s="2466"/>
      <c r="E216" s="2208"/>
      <c r="F216" s="2387"/>
      <c r="G216" s="2431"/>
      <c r="H216" s="1504"/>
      <c r="I216" s="655" t="s">
        <v>1160</v>
      </c>
      <c r="J216" s="575"/>
      <c r="K216" s="1504"/>
      <c r="L216" s="218"/>
      <c r="M216" s="345"/>
      <c r="N216" s="338"/>
      <c r="O216" s="1628"/>
      <c r="P216" s="1628"/>
      <c r="AH216" s="1635">
        <v>0</v>
      </c>
    </row>
    <row s="1639" customFormat="1" customHeight="1" ht="0.75" hidden="1">
      <c r="A217" s="1784"/>
      <c r="B217" s="1784"/>
      <c r="C217" s="373" t="s">
        <v>1169</v>
      </c>
      <c r="D217" s="2466"/>
      <c r="E217" s="2208"/>
      <c r="F217" s="2387"/>
      <c r="G217" s="404"/>
      <c r="H217" s="1504"/>
      <c r="I217" s="655"/>
      <c r="J217" s="575"/>
      <c r="K217" s="1504"/>
      <c r="L217" s="218"/>
      <c r="M217" s="345"/>
      <c r="N217" s="338"/>
      <c r="O217" s="1628"/>
      <c r="P217" s="1628"/>
      <c r="AH217" s="1635">
        <v>0</v>
      </c>
    </row>
    <row s="1639" customFormat="1" customHeight="1" ht="45" hidden="1">
      <c r="A218" s="1784" t="s">
        <v>171</v>
      </c>
      <c r="B218" s="1784" t="s">
        <v>172</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307</v>
      </c>
      <c r="M218" s="345"/>
      <c r="N218" s="338"/>
      <c r="O218" s="1628"/>
      <c r="P218" s="1628"/>
      <c r="AH218" s="1635">
        <v>0</v>
      </c>
    </row>
    <row s="1639" customFormat="1" customHeight="1" ht="18.75" hidden="1">
      <c r="A219" s="1784"/>
      <c r="B219" s="1784"/>
      <c r="C219" s="373" t="s">
        <v>1161</v>
      </c>
      <c r="D219" s="2466"/>
      <c r="E219" s="2208"/>
      <c r="F219" s="2387"/>
      <c r="G219" s="2431"/>
      <c r="H219" s="1504"/>
      <c r="I219" s="655" t="s">
        <v>1160</v>
      </c>
      <c r="J219" s="575"/>
      <c r="K219" s="1504"/>
      <c r="L219" s="218"/>
      <c r="M219" s="345"/>
      <c r="N219" s="338"/>
      <c r="O219" s="1628"/>
      <c r="P219" s="1628"/>
      <c r="AH219" s="1635">
        <v>0</v>
      </c>
    </row>
    <row s="1639" customFormat="1" customHeight="1" ht="0.75" hidden="1">
      <c r="A220" s="1784"/>
      <c r="B220" s="1784"/>
      <c r="C220" s="373" t="s">
        <v>1169</v>
      </c>
      <c r="D220" s="2466"/>
      <c r="E220" s="2208"/>
      <c r="F220" s="2387"/>
      <c r="G220" s="404"/>
      <c r="H220" s="1504"/>
      <c r="I220" s="655"/>
      <c r="J220" s="575"/>
      <c r="K220" s="1504"/>
      <c r="L220" s="218"/>
      <c r="M220" s="345"/>
      <c r="N220" s="338"/>
      <c r="O220" s="1628"/>
      <c r="P220" s="1628"/>
      <c r="AH220" s="1635">
        <v>0</v>
      </c>
    </row>
    <row s="1639" customFormat="1" customHeight="1" ht="18.75" hidden="1">
      <c r="A221" s="1784" t="s">
        <v>177</v>
      </c>
      <c r="B221" s="1784" t="s">
        <v>178</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307</v>
      </c>
      <c r="M221" s="345"/>
      <c r="N221" s="338"/>
      <c r="O221" s="1628"/>
      <c r="P221" s="1628"/>
      <c r="AH221" s="1635">
        <v>0</v>
      </c>
    </row>
    <row s="1639" customFormat="1" customHeight="1" ht="18.75" hidden="1">
      <c r="A222" s="1784"/>
      <c r="B222" s="1784"/>
      <c r="C222" s="373" t="s">
        <v>1161</v>
      </c>
      <c r="D222" s="2466"/>
      <c r="E222" s="2208"/>
      <c r="F222" s="2387"/>
      <c r="G222" s="2431"/>
      <c r="H222" s="1504"/>
      <c r="I222" s="655" t="s">
        <v>1160</v>
      </c>
      <c r="J222" s="575"/>
      <c r="K222" s="1504"/>
      <c r="L222" s="218"/>
      <c r="M222" s="345"/>
      <c r="N222" s="338"/>
      <c r="O222" s="1628"/>
      <c r="P222" s="1628"/>
      <c r="AH222" s="1635">
        <v>0</v>
      </c>
    </row>
    <row s="1639" customFormat="1" customHeight="1" ht="0.75" hidden="1">
      <c r="A223" s="1784"/>
      <c r="B223" s="1784"/>
      <c r="C223" s="373" t="s">
        <v>1169</v>
      </c>
      <c r="D223" s="2466"/>
      <c r="E223" s="2208"/>
      <c r="F223" s="2387"/>
      <c r="G223" s="404"/>
      <c r="H223" s="1504"/>
      <c r="I223" s="655"/>
      <c r="J223" s="575"/>
      <c r="K223" s="1504"/>
      <c r="L223" s="218"/>
      <c r="M223" s="345"/>
      <c r="N223" s="338"/>
      <c r="O223" s="1628"/>
      <c r="P223" s="1628"/>
      <c r="AH223" s="1635">
        <v>0</v>
      </c>
    </row>
    <row s="1639" customFormat="1" customHeight="1" ht="18.75" hidden="1">
      <c r="A224" s="1784" t="s">
        <v>183</v>
      </c>
      <c r="B224" s="1784" t="s">
        <v>184</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307</v>
      </c>
      <c r="M224" s="345"/>
      <c r="N224" s="338"/>
      <c r="O224" s="1628"/>
      <c r="P224" s="1628"/>
      <c r="AH224" s="1635">
        <v>0</v>
      </c>
    </row>
    <row s="1639" customFormat="1" customHeight="1" ht="18.75" hidden="1">
      <c r="A225" s="1784"/>
      <c r="B225" s="1784"/>
      <c r="C225" s="373" t="s">
        <v>1161</v>
      </c>
      <c r="D225" s="2466"/>
      <c r="E225" s="2208"/>
      <c r="F225" s="2387"/>
      <c r="G225" s="2431"/>
      <c r="H225" s="1504"/>
      <c r="I225" s="655" t="s">
        <v>1160</v>
      </c>
      <c r="J225" s="575"/>
      <c r="K225" s="1504"/>
      <c r="L225" s="218"/>
      <c r="M225" s="345"/>
      <c r="N225" s="338"/>
      <c r="O225" s="1628"/>
      <c r="P225" s="1628"/>
      <c r="AH225" s="1635">
        <v>0</v>
      </c>
    </row>
    <row s="1639" customFormat="1" customHeight="1" ht="0.75" hidden="1">
      <c r="A226" s="1784"/>
      <c r="B226" s="1784"/>
      <c r="C226" s="373" t="s">
        <v>1169</v>
      </c>
      <c r="D226" s="2466"/>
      <c r="E226" s="2208"/>
      <c r="F226" s="2387"/>
      <c r="G226" s="404"/>
      <c r="H226" s="1504"/>
      <c r="I226" s="655"/>
      <c r="J226" s="575"/>
      <c r="K226" s="1504"/>
      <c r="L226" s="218"/>
      <c r="M226" s="345"/>
      <c r="N226" s="338"/>
      <c r="O226" s="1628"/>
      <c r="P226" s="1628"/>
      <c r="AH226" s="1635">
        <v>0</v>
      </c>
    </row>
    <row s="1639" customFormat="1" customHeight="1" ht="18.75" hidden="1">
      <c r="A227" s="1784" t="s">
        <v>189</v>
      </c>
      <c r="B227" s="1784" t="s">
        <v>190</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307</v>
      </c>
      <c r="M227" s="345"/>
      <c r="N227" s="338"/>
      <c r="O227" s="1628"/>
      <c r="P227" s="1628"/>
      <c r="AH227" s="1635">
        <v>0</v>
      </c>
    </row>
    <row s="1639" customFormat="1" customHeight="1" ht="18.75" hidden="1">
      <c r="A228" s="1784"/>
      <c r="B228" s="1784"/>
      <c r="C228" s="373" t="s">
        <v>1161</v>
      </c>
      <c r="D228" s="2466"/>
      <c r="E228" s="2208"/>
      <c r="F228" s="2387"/>
      <c r="G228" s="2431"/>
      <c r="H228" s="1504"/>
      <c r="I228" s="655" t="s">
        <v>1160</v>
      </c>
      <c r="J228" s="575"/>
      <c r="K228" s="1504"/>
      <c r="L228" s="218"/>
      <c r="M228" s="345"/>
      <c r="N228" s="338"/>
      <c r="O228" s="1628"/>
      <c r="P228" s="1628"/>
      <c r="AH228" s="1635">
        <v>0</v>
      </c>
    </row>
    <row s="1639" customFormat="1" customHeight="1" ht="0.75" hidden="1">
      <c r="A229" s="1784"/>
      <c r="B229" s="1784"/>
      <c r="C229" s="373" t="s">
        <v>1169</v>
      </c>
      <c r="D229" s="2466"/>
      <c r="E229" s="2208"/>
      <c r="F229" s="2387"/>
      <c r="G229" s="404"/>
      <c r="H229" s="1504"/>
      <c r="I229" s="655"/>
      <c r="J229" s="575"/>
      <c r="K229" s="1504"/>
      <c r="L229" s="218"/>
      <c r="M229" s="345"/>
      <c r="N229" s="338"/>
      <c r="O229" s="1628"/>
      <c r="P229" s="1628"/>
      <c r="AH229" s="1635">
        <v>0</v>
      </c>
    </row>
    <row s="1639" customFormat="1" customHeight="1" ht="18.75" hidden="1">
      <c r="A230" s="1784" t="s">
        <v>195</v>
      </c>
      <c r="B230" s="1784" t="s">
        <v>196</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307</v>
      </c>
      <c r="M230" s="345"/>
      <c r="N230" s="338"/>
      <c r="O230" s="1628"/>
      <c r="P230" s="1628"/>
      <c r="AH230" s="1635">
        <v>0</v>
      </c>
    </row>
    <row s="1639" customFormat="1" customHeight="1" ht="18.75" hidden="1">
      <c r="A231" s="1784"/>
      <c r="B231" s="1784"/>
      <c r="C231" s="373" t="s">
        <v>1161</v>
      </c>
      <c r="D231" s="2466"/>
      <c r="E231" s="2208"/>
      <c r="F231" s="2387"/>
      <c r="G231" s="2431"/>
      <c r="H231" s="1504"/>
      <c r="I231" s="655" t="s">
        <v>1160</v>
      </c>
      <c r="J231" s="575"/>
      <c r="K231" s="1504"/>
      <c r="L231" s="218"/>
      <c r="M231" s="345"/>
      <c r="N231" s="338"/>
      <c r="O231" s="1628"/>
      <c r="P231" s="1628"/>
      <c r="AH231" s="1635">
        <v>0</v>
      </c>
    </row>
    <row s="1639" customFormat="1" customHeight="1" ht="0.75" hidden="1">
      <c r="A232" s="1784"/>
      <c r="B232" s="1784"/>
      <c r="C232" s="373" t="s">
        <v>1169</v>
      </c>
      <c r="D232" s="2466"/>
      <c r="E232" s="2208"/>
      <c r="F232" s="2387"/>
      <c r="G232" s="404"/>
      <c r="H232" s="1504"/>
      <c r="I232" s="655"/>
      <c r="J232" s="575"/>
      <c r="K232" s="1504"/>
      <c r="L232" s="218"/>
      <c r="M232" s="345"/>
      <c r="N232" s="338"/>
      <c r="O232" s="1628"/>
      <c r="P232" s="1628"/>
      <c r="AH232" s="1635">
        <v>0</v>
      </c>
    </row>
    <row s="1639" customFormat="1" customHeight="1" ht="18.75" hidden="1">
      <c r="A233" s="1784" t="s">
        <v>201</v>
      </c>
      <c r="B233" s="1784" t="s">
        <v>202</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307</v>
      </c>
      <c r="M233" s="345"/>
      <c r="N233" s="338"/>
      <c r="O233" s="1628"/>
      <c r="P233" s="1628"/>
      <c r="AH233" s="1635">
        <v>0</v>
      </c>
    </row>
    <row s="1639" customFormat="1" customHeight="1" ht="18.75" hidden="1">
      <c r="A234" s="1784"/>
      <c r="B234" s="1784"/>
      <c r="C234" s="373" t="s">
        <v>1161</v>
      </c>
      <c r="D234" s="2466"/>
      <c r="E234" s="2208"/>
      <c r="F234" s="2387"/>
      <c r="G234" s="2431"/>
      <c r="H234" s="1504"/>
      <c r="I234" s="655" t="s">
        <v>1160</v>
      </c>
      <c r="J234" s="575"/>
      <c r="K234" s="1504"/>
      <c r="L234" s="218"/>
      <c r="M234" s="345"/>
      <c r="N234" s="338"/>
      <c r="O234" s="1628"/>
      <c r="P234" s="1628"/>
      <c r="AH234" s="1635">
        <v>0</v>
      </c>
    </row>
    <row s="1639" customFormat="1" customHeight="1" ht="0.75" hidden="1">
      <c r="A235" s="1784"/>
      <c r="B235" s="1784"/>
      <c r="C235" s="373" t="s">
        <v>1169</v>
      </c>
      <c r="D235" s="2466"/>
      <c r="E235" s="2208"/>
      <c r="F235" s="2387"/>
      <c r="G235" s="404"/>
      <c r="H235" s="1504"/>
      <c r="I235" s="655"/>
      <c r="J235" s="575"/>
      <c r="K235" s="1504"/>
      <c r="L235" s="218"/>
      <c r="M235" s="345"/>
      <c r="N235" s="338"/>
      <c r="O235" s="1628"/>
      <c r="P235" s="1628"/>
      <c r="AH235" s="1635">
        <v>0</v>
      </c>
    </row>
    <row s="1639" customFormat="1" customHeight="1" ht="18.75" hidden="1">
      <c r="A236" s="1784" t="s">
        <v>221</v>
      </c>
      <c r="B236" s="1784" t="s">
        <v>222</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307</v>
      </c>
      <c r="M236" s="345"/>
      <c r="N236" s="338"/>
      <c r="O236" s="1628"/>
      <c r="P236" s="1628"/>
      <c r="AH236" s="1635">
        <v>0</v>
      </c>
    </row>
    <row s="1639" customFormat="1" customHeight="1" ht="18.75" hidden="1">
      <c r="A237" s="1784"/>
      <c r="B237" s="1784"/>
      <c r="C237" s="373" t="s">
        <v>1161</v>
      </c>
      <c r="D237" s="2466"/>
      <c r="E237" s="2208"/>
      <c r="F237" s="2387"/>
      <c r="G237" s="2431"/>
      <c r="H237" s="1504"/>
      <c r="I237" s="655" t="s">
        <v>1160</v>
      </c>
      <c r="J237" s="575"/>
      <c r="K237" s="1504"/>
      <c r="L237" s="218"/>
      <c r="M237" s="345"/>
      <c r="N237" s="338"/>
      <c r="O237" s="1628"/>
      <c r="P237" s="1628"/>
      <c r="AH237" s="1635">
        <v>0</v>
      </c>
    </row>
    <row s="1639" customFormat="1" customHeight="1" ht="0.75" hidden="1">
      <c r="A238" s="1784"/>
      <c r="B238" s="1784"/>
      <c r="C238" s="373" t="s">
        <v>1169</v>
      </c>
      <c r="D238" s="2466"/>
      <c r="E238" s="2208"/>
      <c r="F238" s="2387"/>
      <c r="G238" s="404"/>
      <c r="H238" s="1504"/>
      <c r="I238" s="655"/>
      <c r="J238" s="575"/>
      <c r="K238" s="1504"/>
      <c r="L238" s="218"/>
      <c r="M238" s="345"/>
      <c r="N238" s="338"/>
      <c r="O238" s="1628"/>
      <c r="P238" s="1628"/>
      <c r="AH238" s="1635">
        <v>0</v>
      </c>
    </row>
    <row s="1639" customFormat="1" customHeight="1" ht="18.75" hidden="1">
      <c r="A239" s="1784" t="s">
        <v>226</v>
      </c>
      <c r="B239" s="1784" t="s">
        <v>227</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307</v>
      </c>
      <c r="M239" s="345"/>
      <c r="N239" s="338"/>
      <c r="O239" s="1628"/>
      <c r="P239" s="1628"/>
      <c r="AH239" s="1635">
        <v>0</v>
      </c>
    </row>
    <row s="1639" customFormat="1" customHeight="1" ht="18.75" hidden="1">
      <c r="A240" s="1784"/>
      <c r="B240" s="1784"/>
      <c r="C240" s="373" t="s">
        <v>1161</v>
      </c>
      <c r="D240" s="2466"/>
      <c r="E240" s="2208"/>
      <c r="F240" s="2387"/>
      <c r="G240" s="2431"/>
      <c r="H240" s="1504"/>
      <c r="I240" s="655" t="s">
        <v>1160</v>
      </c>
      <c r="J240" s="575"/>
      <c r="K240" s="1504"/>
      <c r="L240" s="218"/>
      <c r="M240" s="345"/>
      <c r="N240" s="338"/>
      <c r="O240" s="1628"/>
      <c r="P240" s="1628"/>
      <c r="AH240" s="1635">
        <v>0</v>
      </c>
    </row>
    <row s="1639" customFormat="1" customHeight="1" ht="0.75" hidden="1">
      <c r="A241" s="1784"/>
      <c r="B241" s="1784"/>
      <c r="C241" s="373" t="s">
        <v>1169</v>
      </c>
      <c r="D241" s="2466"/>
      <c r="E241" s="2208"/>
      <c r="F241" s="2387"/>
      <c r="G241" s="404"/>
      <c r="H241" s="1504"/>
      <c r="I241" s="655"/>
      <c r="J241" s="575"/>
      <c r="K241" s="1504"/>
      <c r="L241" s="218"/>
      <c r="M241" s="345"/>
      <c r="N241" s="338"/>
      <c r="O241" s="1628"/>
      <c r="P241" s="1628"/>
      <c r="AH241" s="1635">
        <v>0</v>
      </c>
    </row>
    <row s="1639" customFormat="1" customHeight="1" ht="18.75" hidden="1">
      <c r="A242" s="1784" t="s">
        <v>231</v>
      </c>
      <c r="B242" s="1784" t="s">
        <v>232</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307</v>
      </c>
      <c r="M242" s="345"/>
      <c r="N242" s="338"/>
      <c r="O242" s="1628"/>
      <c r="P242" s="1628"/>
      <c r="AH242" s="1635">
        <v>0</v>
      </c>
    </row>
    <row s="1639" customFormat="1" customHeight="1" ht="18.75" hidden="1">
      <c r="A243" s="1784"/>
      <c r="B243" s="1784"/>
      <c r="C243" s="373" t="s">
        <v>1161</v>
      </c>
      <c r="D243" s="2466"/>
      <c r="E243" s="2208"/>
      <c r="F243" s="2387"/>
      <c r="G243" s="2431"/>
      <c r="H243" s="1504"/>
      <c r="I243" s="655" t="s">
        <v>1160</v>
      </c>
      <c r="J243" s="575"/>
      <c r="K243" s="1504"/>
      <c r="L243" s="218"/>
      <c r="M243" s="345"/>
      <c r="N243" s="338"/>
      <c r="O243" s="1628"/>
      <c r="P243" s="1628"/>
      <c r="AH243" s="1635">
        <v>0</v>
      </c>
    </row>
    <row s="1639" customFormat="1" customHeight="1" ht="0.75" hidden="1">
      <c r="A244" s="1784"/>
      <c r="B244" s="1784"/>
      <c r="C244" s="373" t="s">
        <v>1169</v>
      </c>
      <c r="D244" s="2466"/>
      <c r="E244" s="2208"/>
      <c r="F244" s="2387"/>
      <c r="G244" s="404"/>
      <c r="H244" s="1504"/>
      <c r="I244" s="655"/>
      <c r="J244" s="575"/>
      <c r="K244" s="1504"/>
      <c r="L244" s="218"/>
      <c r="M244" s="345"/>
      <c r="N244" s="338"/>
      <c r="O244" s="1628"/>
      <c r="P244" s="1628"/>
      <c r="AH244" s="1635">
        <v>0</v>
      </c>
    </row>
    <row s="1639" customFormat="1" customHeight="1" ht="18.75" hidden="1">
      <c r="A245" s="1784" t="s">
        <v>236</v>
      </c>
      <c r="B245" s="1784" t="s">
        <v>237</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307</v>
      </c>
      <c r="M245" s="345"/>
      <c r="N245" s="338"/>
      <c r="O245" s="1628"/>
      <c r="P245" s="1628"/>
      <c r="AH245" s="1635">
        <v>0</v>
      </c>
    </row>
    <row s="1639" customFormat="1" customHeight="1" ht="18.75" hidden="1">
      <c r="A246" s="1784"/>
      <c r="B246" s="1784"/>
      <c r="C246" s="373" t="s">
        <v>1161</v>
      </c>
      <c r="D246" s="2466"/>
      <c r="E246" s="2208"/>
      <c r="F246" s="2387"/>
      <c r="G246" s="2431"/>
      <c r="H246" s="1504"/>
      <c r="I246" s="655" t="s">
        <v>1160</v>
      </c>
      <c r="J246" s="575"/>
      <c r="K246" s="1504"/>
      <c r="L246" s="218"/>
      <c r="M246" s="345"/>
      <c r="N246" s="338"/>
      <c r="O246" s="1628"/>
      <c r="P246" s="1628"/>
      <c r="AH246" s="1635">
        <v>0</v>
      </c>
    </row>
    <row s="1639" customFormat="1" customHeight="1" ht="0.75" hidden="1">
      <c r="A247" s="1784"/>
      <c r="B247" s="1784"/>
      <c r="C247" s="373" t="s">
        <v>1169</v>
      </c>
      <c r="D247" s="2466"/>
      <c r="E247" s="2208"/>
      <c r="F247" s="2387"/>
      <c r="G247" s="404"/>
      <c r="H247" s="1504"/>
      <c r="I247" s="655"/>
      <c r="J247" s="575"/>
      <c r="K247" s="1504"/>
      <c r="L247" s="218"/>
      <c r="M247" s="345"/>
      <c r="N247" s="338"/>
      <c r="O247" s="1628"/>
      <c r="P247" s="1628"/>
      <c r="AH247" s="1635">
        <v>0</v>
      </c>
    </row>
    <row s="1639" customFormat="1" customHeight="1" ht="18.75">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на подключение (технологическое присоединение) к централизованным системам холодного водоснабжения АО "Водоканал"</v>
      </c>
      <c r="H248" s="1866"/>
      <c r="I248" s="1743">
        <v>46388.69012731482</v>
      </c>
      <c r="J248" s="1777">
        <v>46752.690347222226</v>
      </c>
      <c r="K248" s="1782">
        <v>0</v>
      </c>
      <c r="L248" s="1866" t="s">
        <v>307</v>
      </c>
      <c r="M248" s="345"/>
      <c r="N248" s="338"/>
      <c r="O248" s="1628"/>
      <c r="P248" s="1628"/>
      <c r="AH248" s="1635">
        <v>0</v>
      </c>
    </row>
    <row s="1639" customFormat="1" customHeight="1" ht="18.75">
      <c r="A249" s="1784"/>
      <c r="B249" s="1784"/>
      <c r="C249" s="373" t="s">
        <v>1161</v>
      </c>
      <c r="D249" s="2466"/>
      <c r="E249" s="2208"/>
      <c r="F249" s="2387"/>
      <c r="G249" s="2431"/>
      <c r="H249" s="1504"/>
      <c r="I249" s="655" t="s">
        <v>1160</v>
      </c>
      <c r="J249" s="575"/>
      <c r="K249" s="1504"/>
      <c r="L249" s="218"/>
      <c r="M249" s="345"/>
      <c r="N249" s="338"/>
      <c r="O249" s="1628"/>
      <c r="P249" s="1628"/>
      <c r="AH249" s="1635">
        <v>0</v>
      </c>
    </row>
    <row s="1639" customFormat="1" customHeight="1" ht="0.75">
      <c r="A250" s="1784"/>
      <c r="B250" s="1784"/>
      <c r="C250" s="373" t="s">
        <v>1169</v>
      </c>
      <c r="D250" s="2466"/>
      <c r="E250" s="2208"/>
      <c r="F250" s="2387"/>
      <c r="G250" s="404"/>
      <c r="H250" s="1504"/>
      <c r="I250" s="655"/>
      <c r="J250" s="575"/>
      <c r="K250" s="1504"/>
      <c r="L250" s="218"/>
      <c r="M250" s="345"/>
      <c r="N250" s="338"/>
      <c r="O250" s="1628"/>
      <c r="P250" s="1628"/>
      <c r="AH250" s="1635">
        <v>0</v>
      </c>
    </row>
    <row s="1639" customFormat="1" customHeight="1" ht="18.75" hidden="1">
      <c r="A251" s="1784" t="s">
        <v>251</v>
      </c>
      <c r="B251" s="1784" t="s">
        <v>252</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307</v>
      </c>
      <c r="M251" s="345"/>
      <c r="N251" s="338"/>
      <c r="O251" s="1628"/>
      <c r="P251" s="1628"/>
      <c r="AH251" s="1635">
        <v>0</v>
      </c>
    </row>
    <row s="1639" customFormat="1" customHeight="1" ht="18.75" hidden="1">
      <c r="A252" s="1784"/>
      <c r="B252" s="1784"/>
      <c r="C252" s="373" t="s">
        <v>1161</v>
      </c>
      <c r="D252" s="2466"/>
      <c r="E252" s="2208"/>
      <c r="F252" s="2387"/>
      <c r="G252" s="2431"/>
      <c r="H252" s="1504"/>
      <c r="I252" s="655" t="s">
        <v>1160</v>
      </c>
      <c r="J252" s="575"/>
      <c r="K252" s="1504"/>
      <c r="L252" s="218"/>
      <c r="M252" s="345"/>
      <c r="N252" s="338"/>
      <c r="O252" s="1628"/>
      <c r="P252" s="1628"/>
      <c r="AH252" s="1635">
        <v>0</v>
      </c>
    </row>
    <row s="1639" customFormat="1" customHeight="1" ht="0.75" hidden="1">
      <c r="A253" s="1784"/>
      <c r="B253" s="1784"/>
      <c r="C253" s="373" t="s">
        <v>1169</v>
      </c>
      <c r="D253" s="2466"/>
      <c r="E253" s="2208"/>
      <c r="F253" s="2387"/>
      <c r="G253" s="404"/>
      <c r="H253" s="1504"/>
      <c r="I253" s="655"/>
      <c r="J253" s="575"/>
      <c r="K253" s="1504"/>
      <c r="L253" s="218"/>
      <c r="M253" s="345"/>
      <c r="N253" s="338"/>
      <c r="O253" s="1628"/>
      <c r="P253" s="1628"/>
      <c r="AH253" s="1635">
        <v>0</v>
      </c>
    </row>
    <row s="1639" customFormat="1" customHeight="1" ht="18.75" hidden="1">
      <c r="A254" s="1784" t="s">
        <v>256</v>
      </c>
      <c r="B254" s="1784" t="s">
        <v>257</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307</v>
      </c>
      <c r="M254" s="345"/>
      <c r="N254" s="338"/>
      <c r="O254" s="1628"/>
      <c r="P254" s="1628"/>
      <c r="AH254" s="1635">
        <v>0</v>
      </c>
    </row>
    <row s="1639" customFormat="1" customHeight="1" ht="18.75" hidden="1">
      <c r="A255" s="1784"/>
      <c r="B255" s="1784"/>
      <c r="C255" s="373" t="s">
        <v>1161</v>
      </c>
      <c r="D255" s="2466"/>
      <c r="E255" s="2208"/>
      <c r="F255" s="2387"/>
      <c r="G255" s="2431"/>
      <c r="H255" s="1504"/>
      <c r="I255" s="655" t="s">
        <v>1160</v>
      </c>
      <c r="J255" s="575"/>
      <c r="K255" s="1504"/>
      <c r="L255" s="218"/>
      <c r="M255" s="345"/>
      <c r="N255" s="338"/>
      <c r="O255" s="1628"/>
      <c r="P255" s="1628"/>
      <c r="AH255" s="1635">
        <v>0</v>
      </c>
    </row>
    <row s="1639" customFormat="1" customHeight="1" ht="0.75" hidden="1">
      <c r="A256" s="1784"/>
      <c r="B256" s="1784"/>
      <c r="C256" s="373" t="s">
        <v>1169</v>
      </c>
      <c r="D256" s="2466"/>
      <c r="E256" s="2208"/>
      <c r="F256" s="2387"/>
      <c r="G256" s="404"/>
      <c r="H256" s="1504"/>
      <c r="I256" s="655"/>
      <c r="J256" s="575"/>
      <c r="K256" s="1504"/>
      <c r="L256" s="218"/>
      <c r="M256" s="345"/>
      <c r="N256" s="338"/>
      <c r="O256" s="1628"/>
      <c r="P256" s="1628"/>
      <c r="AH256" s="1635">
        <v>0</v>
      </c>
    </row>
    <row s="1639" customFormat="1" customHeight="1" ht="18.75" hidden="1">
      <c r="A257" s="1784" t="s">
        <v>261</v>
      </c>
      <c r="B257" s="1784" t="s">
        <v>262</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307</v>
      </c>
      <c r="M257" s="345"/>
      <c r="N257" s="338"/>
      <c r="O257" s="1628"/>
      <c r="P257" s="1628"/>
      <c r="AH257" s="1635">
        <v>0</v>
      </c>
    </row>
    <row s="1639" customFormat="1" customHeight="1" ht="18.75" hidden="1">
      <c r="A258" s="1784"/>
      <c r="B258" s="1784"/>
      <c r="C258" s="373" t="s">
        <v>1161</v>
      </c>
      <c r="D258" s="2466"/>
      <c r="E258" s="2208"/>
      <c r="F258" s="2387"/>
      <c r="G258" s="2431"/>
      <c r="H258" s="1504"/>
      <c r="I258" s="655" t="s">
        <v>1160</v>
      </c>
      <c r="J258" s="575"/>
      <c r="K258" s="1504"/>
      <c r="L258" s="218"/>
      <c r="M258" s="345"/>
      <c r="N258" s="338"/>
      <c r="O258" s="1628"/>
      <c r="P258" s="1628"/>
      <c r="AH258" s="1635">
        <v>0</v>
      </c>
    </row>
    <row s="1639" customFormat="1" customHeight="1" ht="0.75" hidden="1">
      <c r="A259" s="1784"/>
      <c r="B259" s="1784"/>
      <c r="C259" s="373" t="s">
        <v>1169</v>
      </c>
      <c r="D259" s="2466"/>
      <c r="E259" s="2208"/>
      <c r="F259" s="2387"/>
      <c r="G259" s="404"/>
      <c r="H259" s="1504"/>
      <c r="I259" s="655"/>
      <c r="J259" s="575"/>
      <c r="K259" s="1504"/>
      <c r="L259" s="218"/>
      <c r="M259" s="345"/>
      <c r="N259" s="338"/>
      <c r="O259" s="1628"/>
      <c r="P259" s="1628"/>
      <c r="AH259" s="1635">
        <v>0</v>
      </c>
    </row>
    <row s="1639" customFormat="1" customHeight="1" ht="18.75" hidden="1">
      <c r="A260" s="1784" t="s">
        <v>266</v>
      </c>
      <c r="B260" s="1784" t="s">
        <v>267</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307</v>
      </c>
      <c r="M260" s="345"/>
      <c r="N260" s="338"/>
      <c r="O260" s="1628"/>
      <c r="P260" s="1628"/>
      <c r="AH260" s="1635">
        <v>0</v>
      </c>
    </row>
    <row s="1639" customFormat="1" customHeight="1" ht="18.75" hidden="1">
      <c r="A261" s="1784"/>
      <c r="B261" s="1784"/>
      <c r="C261" s="373" t="s">
        <v>1161</v>
      </c>
      <c r="D261" s="2466"/>
      <c r="E261" s="2208"/>
      <c r="F261" s="2387"/>
      <c r="G261" s="2431"/>
      <c r="H261" s="1504"/>
      <c r="I261" s="655" t="s">
        <v>1160</v>
      </c>
      <c r="J261" s="575"/>
      <c r="K261" s="1504"/>
      <c r="L261" s="218"/>
      <c r="M261" s="345"/>
      <c r="N261" s="338"/>
      <c r="O261" s="1628"/>
      <c r="P261" s="1628"/>
      <c r="AH261" s="1635">
        <v>0</v>
      </c>
    </row>
    <row s="1639" customFormat="1" customHeight="1" ht="0.75" hidden="1">
      <c r="A262" s="1784"/>
      <c r="B262" s="1784"/>
      <c r="C262" s="373" t="s">
        <v>1169</v>
      </c>
      <c r="D262" s="2466"/>
      <c r="E262" s="2208"/>
      <c r="F262" s="2387"/>
      <c r="G262" s="404"/>
      <c r="H262" s="1504"/>
      <c r="I262" s="655"/>
      <c r="J262" s="575"/>
      <c r="K262" s="1504"/>
      <c r="L262" s="218"/>
      <c r="M262" s="345"/>
      <c r="N262" s="338"/>
      <c r="O262" s="1628"/>
      <c r="P262" s="1628"/>
      <c r="AH262" s="1635">
        <v>0</v>
      </c>
    </row>
    <row s="1639" customFormat="1" customHeight="1" ht="18.75" hidden="1">
      <c r="A263" s="1784" t="s">
        <v>271</v>
      </c>
      <c r="B263" s="1784" t="s">
        <v>272</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307</v>
      </c>
      <c r="M263" s="345"/>
      <c r="N263" s="338"/>
      <c r="O263" s="1628"/>
      <c r="P263" s="1628"/>
      <c r="AH263" s="1635">
        <v>0</v>
      </c>
    </row>
    <row s="1639" customFormat="1" customHeight="1" ht="18.75" hidden="1">
      <c r="A264" s="1784"/>
      <c r="B264" s="1784"/>
      <c r="C264" s="373" t="s">
        <v>1161</v>
      </c>
      <c r="D264" s="2466"/>
      <c r="E264" s="2208"/>
      <c r="F264" s="2387"/>
      <c r="G264" s="2431"/>
      <c r="H264" s="1504"/>
      <c r="I264" s="655" t="s">
        <v>1160</v>
      </c>
      <c r="J264" s="575"/>
      <c r="K264" s="1504"/>
      <c r="L264" s="218"/>
      <c r="M264" s="345"/>
      <c r="N264" s="338"/>
      <c r="O264" s="1628"/>
      <c r="P264" s="1628"/>
      <c r="AH264" s="1635">
        <v>0</v>
      </c>
    </row>
    <row s="1639" customFormat="1" customHeight="1" ht="0.75" hidden="1">
      <c r="A265" s="1784"/>
      <c r="B265" s="1784"/>
      <c r="C265" s="373" t="s">
        <v>1169</v>
      </c>
      <c r="D265" s="2466"/>
      <c r="E265" s="2208"/>
      <c r="F265" s="2387"/>
      <c r="G265" s="404"/>
      <c r="H265" s="1504"/>
      <c r="I265" s="655"/>
      <c r="J265" s="575"/>
      <c r="K265" s="1504"/>
      <c r="L265" s="218"/>
      <c r="M265" s="345"/>
      <c r="N265" s="338"/>
      <c r="O265" s="1628"/>
      <c r="P265" s="1628"/>
      <c r="AH265" s="1635">
        <v>0</v>
      </c>
    </row>
    <row s="1639" customFormat="1" customHeight="1" ht="18.75" hidden="1">
      <c r="A266" s="1784" t="s">
        <v>276</v>
      </c>
      <c r="B266" s="1784" t="s">
        <v>277</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307</v>
      </c>
      <c r="M266" s="345"/>
      <c r="N266" s="338"/>
      <c r="O266" s="1628"/>
      <c r="P266" s="1628"/>
      <c r="AH266" s="1635">
        <v>0</v>
      </c>
    </row>
    <row s="1639" customFormat="1" customHeight="1" ht="18.75" hidden="1">
      <c r="A267" s="1784"/>
      <c r="B267" s="1784"/>
      <c r="C267" s="373" t="s">
        <v>1161</v>
      </c>
      <c r="D267" s="2466"/>
      <c r="E267" s="2208"/>
      <c r="F267" s="2387"/>
      <c r="G267" s="2431"/>
      <c r="H267" s="1504"/>
      <c r="I267" s="655" t="s">
        <v>1160</v>
      </c>
      <c r="J267" s="575"/>
      <c r="K267" s="1504"/>
      <c r="L267" s="218"/>
      <c r="M267" s="345"/>
      <c r="N267" s="338"/>
      <c r="O267" s="1628"/>
      <c r="P267" s="1628"/>
      <c r="AH267" s="1635">
        <v>0</v>
      </c>
    </row>
    <row s="1639" customFormat="1" customHeight="1" ht="1.05">
      <c r="A268" s="1784"/>
      <c r="B268" s="1784"/>
      <c r="C268" s="373" t="s">
        <v>1169</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153</v>
      </c>
      <c r="B270" s="1784" t="s">
        <v>154</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307</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1161</v>
      </c>
      <c r="D271" s="2466"/>
      <c r="E271" s="2208"/>
      <c r="F271" s="2387"/>
      <c r="G271" s="2431"/>
      <c r="H271" s="1504"/>
      <c r="I271" s="655" t="s">
        <v>1160</v>
      </c>
      <c r="J271" s="575"/>
      <c r="K271" s="1504"/>
      <c r="L271" s="218"/>
      <c r="M271" s="2174"/>
      <c r="N271" s="338"/>
      <c r="O271" s="1628"/>
      <c r="P271" s="1628"/>
      <c r="AH271" s="1635">
        <v>0</v>
      </c>
    </row>
    <row s="1639" customFormat="1" customHeight="1" ht="0.75" hidden="1">
      <c r="A272" s="1784"/>
      <c r="B272" s="1784"/>
      <c r="C272" s="373" t="s">
        <v>1169</v>
      </c>
      <c r="D272" s="2466"/>
      <c r="E272" s="2208"/>
      <c r="F272" s="2387"/>
      <c r="G272" s="404"/>
      <c r="H272" s="1504"/>
      <c r="I272" s="655"/>
      <c r="J272" s="575"/>
      <c r="K272" s="1504"/>
      <c r="L272" s="218"/>
      <c r="M272" s="2174"/>
      <c r="N272" s="338"/>
      <c r="O272" s="1628"/>
      <c r="P272" s="1628"/>
      <c r="AH272" s="1635">
        <v>0</v>
      </c>
    </row>
    <row s="1639" customFormat="1" customHeight="1" ht="45" hidden="1">
      <c r="A273" s="1784" t="s">
        <v>158</v>
      </c>
      <c r="B273" s="1784" t="s">
        <v>159</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307</v>
      </c>
      <c r="M273" s="2175"/>
      <c r="N273" s="338"/>
      <c r="O273" s="1628"/>
      <c r="P273" s="1628"/>
      <c r="AH273" s="1635">
        <v>0</v>
      </c>
    </row>
    <row s="1639" customFormat="1" customHeight="1" ht="18.75" hidden="1">
      <c r="A274" s="1784"/>
      <c r="B274" s="1784"/>
      <c r="C274" s="373" t="s">
        <v>1161</v>
      </c>
      <c r="D274" s="2466"/>
      <c r="E274" s="2208"/>
      <c r="F274" s="2387"/>
      <c r="G274" s="2431"/>
      <c r="H274" s="1504"/>
      <c r="I274" s="655" t="s">
        <v>1160</v>
      </c>
      <c r="J274" s="575"/>
      <c r="K274" s="1504"/>
      <c r="L274" s="218"/>
      <c r="M274" s="1865"/>
      <c r="N274" s="338"/>
      <c r="O274" s="1628"/>
      <c r="P274" s="1628"/>
      <c r="AH274" s="1635">
        <v>0</v>
      </c>
    </row>
    <row s="1639" customFormat="1" customHeight="1" ht="0.75" hidden="1">
      <c r="A275" s="1784"/>
      <c r="B275" s="1784"/>
      <c r="C275" s="373" t="s">
        <v>1169</v>
      </c>
      <c r="D275" s="2466"/>
      <c r="E275" s="2208"/>
      <c r="F275" s="2387"/>
      <c r="G275" s="404"/>
      <c r="H275" s="1504"/>
      <c r="I275" s="655"/>
      <c r="J275" s="575"/>
      <c r="K275" s="1504"/>
      <c r="L275" s="218"/>
      <c r="M275" s="345"/>
      <c r="N275" s="338"/>
      <c r="O275" s="1628"/>
      <c r="P275" s="1628"/>
      <c r="AH275" s="1635">
        <v>0</v>
      </c>
    </row>
    <row s="1639" customFormat="1" customHeight="1" ht="45" hidden="1">
      <c r="A276" s="1784" t="s">
        <v>165</v>
      </c>
      <c r="B276" s="1784" t="s">
        <v>166</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307</v>
      </c>
      <c r="M276" s="345"/>
      <c r="N276" s="338"/>
      <c r="O276" s="1628"/>
      <c r="P276" s="1628"/>
      <c r="AH276" s="1635">
        <v>0</v>
      </c>
    </row>
    <row s="1639" customFormat="1" customHeight="1" ht="18.75" hidden="1">
      <c r="A277" s="1784"/>
      <c r="B277" s="1784"/>
      <c r="C277" s="373" t="s">
        <v>1161</v>
      </c>
      <c r="D277" s="2466"/>
      <c r="E277" s="2208"/>
      <c r="F277" s="2387"/>
      <c r="G277" s="2431"/>
      <c r="H277" s="1504"/>
      <c r="I277" s="655" t="s">
        <v>1160</v>
      </c>
      <c r="J277" s="575"/>
      <c r="K277" s="1504"/>
      <c r="L277" s="218"/>
      <c r="M277" s="345"/>
      <c r="N277" s="338"/>
      <c r="O277" s="1628"/>
      <c r="P277" s="1628"/>
      <c r="AH277" s="1635">
        <v>0</v>
      </c>
    </row>
    <row s="1639" customFormat="1" customHeight="1" ht="0.75" hidden="1">
      <c r="A278" s="1784"/>
      <c r="B278" s="1784"/>
      <c r="C278" s="373" t="s">
        <v>1169</v>
      </c>
      <c r="D278" s="2466"/>
      <c r="E278" s="2208"/>
      <c r="F278" s="2387"/>
      <c r="G278" s="404"/>
      <c r="H278" s="1504"/>
      <c r="I278" s="655"/>
      <c r="J278" s="575"/>
      <c r="K278" s="1504"/>
      <c r="L278" s="218"/>
      <c r="M278" s="345"/>
      <c r="N278" s="338"/>
      <c r="O278" s="1628"/>
      <c r="P278" s="1628"/>
      <c r="AH278" s="1635">
        <v>0</v>
      </c>
    </row>
    <row s="1639" customFormat="1" customHeight="1" ht="45" hidden="1">
      <c r="A279" s="1784" t="s">
        <v>171</v>
      </c>
      <c r="B279" s="1784" t="s">
        <v>172</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307</v>
      </c>
      <c r="M279" s="345"/>
      <c r="N279" s="338"/>
      <c r="O279" s="1628"/>
      <c r="P279" s="1628"/>
      <c r="AH279" s="1635">
        <v>0</v>
      </c>
    </row>
    <row s="1639" customFormat="1" customHeight="1" ht="18.75" hidden="1">
      <c r="A280" s="1784"/>
      <c r="B280" s="1784"/>
      <c r="C280" s="373" t="s">
        <v>1161</v>
      </c>
      <c r="D280" s="2466"/>
      <c r="E280" s="2208"/>
      <c r="F280" s="2387"/>
      <c r="G280" s="2431"/>
      <c r="H280" s="1504"/>
      <c r="I280" s="655" t="s">
        <v>1160</v>
      </c>
      <c r="J280" s="575"/>
      <c r="K280" s="1504"/>
      <c r="L280" s="218"/>
      <c r="M280" s="345"/>
      <c r="N280" s="338"/>
      <c r="O280" s="1628"/>
      <c r="P280" s="1628"/>
      <c r="AH280" s="1635">
        <v>0</v>
      </c>
    </row>
    <row s="1639" customFormat="1" customHeight="1" ht="0.75" hidden="1">
      <c r="A281" s="1784"/>
      <c r="B281" s="1784"/>
      <c r="C281" s="373" t="s">
        <v>1169</v>
      </c>
      <c r="D281" s="2466"/>
      <c r="E281" s="2208"/>
      <c r="F281" s="2387"/>
      <c r="G281" s="404"/>
      <c r="H281" s="1504"/>
      <c r="I281" s="655"/>
      <c r="J281" s="575"/>
      <c r="K281" s="1504"/>
      <c r="L281" s="218"/>
      <c r="M281" s="345"/>
      <c r="N281" s="338"/>
      <c r="O281" s="1628"/>
      <c r="P281" s="1628"/>
      <c r="AH281" s="1635">
        <v>0</v>
      </c>
    </row>
    <row s="1639" customFormat="1" customHeight="1" ht="18.75" hidden="1">
      <c r="A282" s="1784" t="s">
        <v>177</v>
      </c>
      <c r="B282" s="1784" t="s">
        <v>178</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307</v>
      </c>
      <c r="M282" s="345"/>
      <c r="N282" s="338"/>
      <c r="O282" s="1628"/>
      <c r="P282" s="1628"/>
      <c r="AH282" s="1635">
        <v>0</v>
      </c>
    </row>
    <row s="1639" customFormat="1" customHeight="1" ht="18.75" hidden="1">
      <c r="A283" s="1784"/>
      <c r="B283" s="1784"/>
      <c r="C283" s="373" t="s">
        <v>1161</v>
      </c>
      <c r="D283" s="2466"/>
      <c r="E283" s="2208"/>
      <c r="F283" s="2387"/>
      <c r="G283" s="2431"/>
      <c r="H283" s="1504"/>
      <c r="I283" s="655" t="s">
        <v>1160</v>
      </c>
      <c r="J283" s="575"/>
      <c r="K283" s="1504"/>
      <c r="L283" s="218"/>
      <c r="M283" s="345"/>
      <c r="N283" s="338"/>
      <c r="O283" s="1628"/>
      <c r="P283" s="1628"/>
      <c r="AH283" s="1635">
        <v>0</v>
      </c>
    </row>
    <row s="1639" customFormat="1" customHeight="1" ht="0.75" hidden="1">
      <c r="A284" s="1784"/>
      <c r="B284" s="1784"/>
      <c r="C284" s="373" t="s">
        <v>1169</v>
      </c>
      <c r="D284" s="2466"/>
      <c r="E284" s="2208"/>
      <c r="F284" s="2387"/>
      <c r="G284" s="404"/>
      <c r="H284" s="1504"/>
      <c r="I284" s="655"/>
      <c r="J284" s="575"/>
      <c r="K284" s="1504"/>
      <c r="L284" s="218"/>
      <c r="M284" s="345"/>
      <c r="N284" s="338"/>
      <c r="O284" s="1628"/>
      <c r="P284" s="1628"/>
      <c r="AH284" s="1635">
        <v>0</v>
      </c>
    </row>
    <row s="1639" customFormat="1" customHeight="1" ht="18.75" hidden="1">
      <c r="A285" s="1784" t="s">
        <v>183</v>
      </c>
      <c r="B285" s="1784" t="s">
        <v>184</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307</v>
      </c>
      <c r="M285" s="345"/>
      <c r="N285" s="338"/>
      <c r="O285" s="1628"/>
      <c r="P285" s="1628"/>
      <c r="AH285" s="1635">
        <v>0</v>
      </c>
    </row>
    <row s="1639" customFormat="1" customHeight="1" ht="18.75" hidden="1">
      <c r="A286" s="1784"/>
      <c r="B286" s="1784"/>
      <c r="C286" s="373" t="s">
        <v>1161</v>
      </c>
      <c r="D286" s="2466"/>
      <c r="E286" s="2208"/>
      <c r="F286" s="2387"/>
      <c r="G286" s="2431"/>
      <c r="H286" s="1504"/>
      <c r="I286" s="655" t="s">
        <v>1160</v>
      </c>
      <c r="J286" s="575"/>
      <c r="K286" s="1504"/>
      <c r="L286" s="218"/>
      <c r="M286" s="345"/>
      <c r="N286" s="338"/>
      <c r="O286" s="1628"/>
      <c r="P286" s="1628"/>
      <c r="AH286" s="1635">
        <v>0</v>
      </c>
    </row>
    <row s="1639" customFormat="1" customHeight="1" ht="0.75" hidden="1">
      <c r="A287" s="1784"/>
      <c r="B287" s="1784"/>
      <c r="C287" s="373" t="s">
        <v>1169</v>
      </c>
      <c r="D287" s="2466"/>
      <c r="E287" s="2208"/>
      <c r="F287" s="2387"/>
      <c r="G287" s="404"/>
      <c r="H287" s="1504"/>
      <c r="I287" s="655"/>
      <c r="J287" s="575"/>
      <c r="K287" s="1504"/>
      <c r="L287" s="218"/>
      <c r="M287" s="345"/>
      <c r="N287" s="338"/>
      <c r="O287" s="1628"/>
      <c r="P287" s="1628"/>
      <c r="AH287" s="1635">
        <v>0</v>
      </c>
    </row>
    <row s="1639" customFormat="1" customHeight="1" ht="18.75" hidden="1">
      <c r="A288" s="1784" t="s">
        <v>189</v>
      </c>
      <c r="B288" s="1784" t="s">
        <v>190</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307</v>
      </c>
      <c r="M288" s="345"/>
      <c r="N288" s="338"/>
      <c r="O288" s="1628"/>
      <c r="P288" s="1628"/>
      <c r="AH288" s="1635">
        <v>0</v>
      </c>
    </row>
    <row s="1639" customFormat="1" customHeight="1" ht="18.75" hidden="1">
      <c r="A289" s="1784"/>
      <c r="B289" s="1784"/>
      <c r="C289" s="373" t="s">
        <v>1161</v>
      </c>
      <c r="D289" s="2466"/>
      <c r="E289" s="2208"/>
      <c r="F289" s="2387"/>
      <c r="G289" s="2431"/>
      <c r="H289" s="1504"/>
      <c r="I289" s="655" t="s">
        <v>1160</v>
      </c>
      <c r="J289" s="575"/>
      <c r="K289" s="1504"/>
      <c r="L289" s="218"/>
      <c r="M289" s="345"/>
      <c r="N289" s="338"/>
      <c r="O289" s="1628"/>
      <c r="P289" s="1628"/>
      <c r="AH289" s="1635">
        <v>0</v>
      </c>
    </row>
    <row s="1639" customFormat="1" customHeight="1" ht="0.75" hidden="1">
      <c r="A290" s="1784"/>
      <c r="B290" s="1784"/>
      <c r="C290" s="373" t="s">
        <v>1169</v>
      </c>
      <c r="D290" s="2466"/>
      <c r="E290" s="2208"/>
      <c r="F290" s="2387"/>
      <c r="G290" s="404"/>
      <c r="H290" s="1504"/>
      <c r="I290" s="655"/>
      <c r="J290" s="575"/>
      <c r="K290" s="1504"/>
      <c r="L290" s="218"/>
      <c r="M290" s="345"/>
      <c r="N290" s="338"/>
      <c r="O290" s="1628"/>
      <c r="P290" s="1628"/>
      <c r="AH290" s="1635">
        <v>0</v>
      </c>
    </row>
    <row s="1639" customFormat="1" customHeight="1" ht="18.75" hidden="1">
      <c r="A291" s="1784" t="s">
        <v>195</v>
      </c>
      <c r="B291" s="1784" t="s">
        <v>196</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307</v>
      </c>
      <c r="M291" s="345"/>
      <c r="N291" s="338"/>
      <c r="O291" s="1628"/>
      <c r="P291" s="1628"/>
      <c r="AH291" s="1635">
        <v>0</v>
      </c>
    </row>
    <row s="1639" customFormat="1" customHeight="1" ht="18.75" hidden="1">
      <c r="A292" s="1784"/>
      <c r="B292" s="1784"/>
      <c r="C292" s="373" t="s">
        <v>1161</v>
      </c>
      <c r="D292" s="2466"/>
      <c r="E292" s="2208"/>
      <c r="F292" s="2387"/>
      <c r="G292" s="2431"/>
      <c r="H292" s="1504"/>
      <c r="I292" s="655" t="s">
        <v>1160</v>
      </c>
      <c r="J292" s="575"/>
      <c r="K292" s="1504"/>
      <c r="L292" s="218"/>
      <c r="M292" s="345"/>
      <c r="N292" s="338"/>
      <c r="O292" s="1628"/>
      <c r="P292" s="1628"/>
      <c r="AH292" s="1635">
        <v>0</v>
      </c>
    </row>
    <row s="1639" customFormat="1" customHeight="1" ht="0.75" hidden="1">
      <c r="A293" s="1784"/>
      <c r="B293" s="1784"/>
      <c r="C293" s="373" t="s">
        <v>1169</v>
      </c>
      <c r="D293" s="2466"/>
      <c r="E293" s="2208"/>
      <c r="F293" s="2387"/>
      <c r="G293" s="404"/>
      <c r="H293" s="1504"/>
      <c r="I293" s="655"/>
      <c r="J293" s="575"/>
      <c r="K293" s="1504"/>
      <c r="L293" s="218"/>
      <c r="M293" s="345"/>
      <c r="N293" s="338"/>
      <c r="O293" s="1628"/>
      <c r="P293" s="1628"/>
      <c r="AH293" s="1635">
        <v>0</v>
      </c>
    </row>
    <row s="1639" customFormat="1" customHeight="1" ht="18.75" hidden="1">
      <c r="A294" s="1784" t="s">
        <v>201</v>
      </c>
      <c r="B294" s="1784" t="s">
        <v>202</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307</v>
      </c>
      <c r="M294" s="345"/>
      <c r="N294" s="338"/>
      <c r="O294" s="1628"/>
      <c r="P294" s="1628"/>
      <c r="AH294" s="1635">
        <v>0</v>
      </c>
    </row>
    <row s="1639" customFormat="1" customHeight="1" ht="18.75" hidden="1">
      <c r="A295" s="1784"/>
      <c r="B295" s="1784"/>
      <c r="C295" s="373" t="s">
        <v>1161</v>
      </c>
      <c r="D295" s="2466"/>
      <c r="E295" s="2208"/>
      <c r="F295" s="2387"/>
      <c r="G295" s="2431"/>
      <c r="H295" s="1504"/>
      <c r="I295" s="655" t="s">
        <v>1160</v>
      </c>
      <c r="J295" s="575"/>
      <c r="K295" s="1504"/>
      <c r="L295" s="218"/>
      <c r="M295" s="345"/>
      <c r="N295" s="338"/>
      <c r="O295" s="1628"/>
      <c r="P295" s="1628"/>
      <c r="AH295" s="1635">
        <v>0</v>
      </c>
    </row>
    <row s="1639" customFormat="1" customHeight="1" ht="0.75" hidden="1">
      <c r="A296" s="1784"/>
      <c r="B296" s="1784"/>
      <c r="C296" s="373" t="s">
        <v>1169</v>
      </c>
      <c r="D296" s="2466"/>
      <c r="E296" s="2208"/>
      <c r="F296" s="2387"/>
      <c r="G296" s="404"/>
      <c r="H296" s="1504"/>
      <c r="I296" s="655"/>
      <c r="J296" s="575"/>
      <c r="K296" s="1504"/>
      <c r="L296" s="218"/>
      <c r="M296" s="345"/>
      <c r="N296" s="338"/>
      <c r="O296" s="1628"/>
      <c r="P296" s="1628"/>
      <c r="AH296" s="1635">
        <v>0</v>
      </c>
    </row>
    <row s="1639" customFormat="1" customHeight="1" ht="18.75" hidden="1">
      <c r="A297" s="1784" t="s">
        <v>221</v>
      </c>
      <c r="B297" s="1784" t="s">
        <v>222</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307</v>
      </c>
      <c r="M297" s="345"/>
      <c r="N297" s="338"/>
      <c r="O297" s="1628"/>
      <c r="P297" s="1628"/>
      <c r="AH297" s="1635">
        <v>0</v>
      </c>
    </row>
    <row s="1639" customFormat="1" customHeight="1" ht="18.75" hidden="1">
      <c r="A298" s="1784"/>
      <c r="B298" s="1784"/>
      <c r="C298" s="373" t="s">
        <v>1161</v>
      </c>
      <c r="D298" s="2466"/>
      <c r="E298" s="2208"/>
      <c r="F298" s="2387"/>
      <c r="G298" s="2431"/>
      <c r="H298" s="1504"/>
      <c r="I298" s="655" t="s">
        <v>1160</v>
      </c>
      <c r="J298" s="575"/>
      <c r="K298" s="1504"/>
      <c r="L298" s="218"/>
      <c r="M298" s="345"/>
      <c r="N298" s="338"/>
      <c r="O298" s="1628"/>
      <c r="P298" s="1628"/>
      <c r="AH298" s="1635">
        <v>0</v>
      </c>
    </row>
    <row s="1639" customFormat="1" customHeight="1" ht="0.75" hidden="1">
      <c r="A299" s="1784"/>
      <c r="B299" s="1784"/>
      <c r="C299" s="373" t="s">
        <v>1169</v>
      </c>
      <c r="D299" s="2466"/>
      <c r="E299" s="2208"/>
      <c r="F299" s="2387"/>
      <c r="G299" s="404"/>
      <c r="H299" s="1504"/>
      <c r="I299" s="655"/>
      <c r="J299" s="575"/>
      <c r="K299" s="1504"/>
      <c r="L299" s="218"/>
      <c r="M299" s="345"/>
      <c r="N299" s="338"/>
      <c r="O299" s="1628"/>
      <c r="P299" s="1628"/>
      <c r="AH299" s="1635">
        <v>0</v>
      </c>
    </row>
    <row s="1639" customFormat="1" customHeight="1" ht="18.75" hidden="1">
      <c r="A300" s="1784" t="s">
        <v>226</v>
      </c>
      <c r="B300" s="1784" t="s">
        <v>227</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307</v>
      </c>
      <c r="M300" s="345"/>
      <c r="N300" s="338"/>
      <c r="O300" s="1628"/>
      <c r="P300" s="1628"/>
      <c r="AH300" s="1635">
        <v>0</v>
      </c>
    </row>
    <row s="1639" customFormat="1" customHeight="1" ht="18.75" hidden="1">
      <c r="A301" s="1784"/>
      <c r="B301" s="1784"/>
      <c r="C301" s="373" t="s">
        <v>1161</v>
      </c>
      <c r="D301" s="2466"/>
      <c r="E301" s="2208"/>
      <c r="F301" s="2387"/>
      <c r="G301" s="2431"/>
      <c r="H301" s="1504"/>
      <c r="I301" s="655" t="s">
        <v>1160</v>
      </c>
      <c r="J301" s="575"/>
      <c r="K301" s="1504"/>
      <c r="L301" s="218"/>
      <c r="M301" s="345"/>
      <c r="N301" s="338"/>
      <c r="O301" s="1628"/>
      <c r="P301" s="1628"/>
      <c r="AH301" s="1635">
        <v>0</v>
      </c>
    </row>
    <row s="1639" customFormat="1" customHeight="1" ht="0.75" hidden="1">
      <c r="A302" s="1784"/>
      <c r="B302" s="1784"/>
      <c r="C302" s="373" t="s">
        <v>1169</v>
      </c>
      <c r="D302" s="2466"/>
      <c r="E302" s="2208"/>
      <c r="F302" s="2387"/>
      <c r="G302" s="404"/>
      <c r="H302" s="1504"/>
      <c r="I302" s="655"/>
      <c r="J302" s="575"/>
      <c r="K302" s="1504"/>
      <c r="L302" s="218"/>
      <c r="M302" s="345"/>
      <c r="N302" s="338"/>
      <c r="O302" s="1628"/>
      <c r="P302" s="1628"/>
      <c r="AH302" s="1635">
        <v>0</v>
      </c>
    </row>
    <row s="1639" customFormat="1" customHeight="1" ht="18.75" hidden="1">
      <c r="A303" s="1784" t="s">
        <v>231</v>
      </c>
      <c r="B303" s="1784" t="s">
        <v>232</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307</v>
      </c>
      <c r="M303" s="345"/>
      <c r="N303" s="338"/>
      <c r="O303" s="1628"/>
      <c r="P303" s="1628"/>
      <c r="AH303" s="1635">
        <v>0</v>
      </c>
    </row>
    <row s="1639" customFormat="1" customHeight="1" ht="18.75" hidden="1">
      <c r="A304" s="1784"/>
      <c r="B304" s="1784"/>
      <c r="C304" s="373" t="s">
        <v>1161</v>
      </c>
      <c r="D304" s="2466"/>
      <c r="E304" s="2208"/>
      <c r="F304" s="2387"/>
      <c r="G304" s="2431"/>
      <c r="H304" s="1504"/>
      <c r="I304" s="655" t="s">
        <v>1160</v>
      </c>
      <c r="J304" s="575"/>
      <c r="K304" s="1504"/>
      <c r="L304" s="218"/>
      <c r="M304" s="345"/>
      <c r="N304" s="338"/>
      <c r="O304" s="1628"/>
      <c r="P304" s="1628"/>
      <c r="AH304" s="1635">
        <v>0</v>
      </c>
    </row>
    <row s="1639" customFormat="1" customHeight="1" ht="0.75" hidden="1">
      <c r="A305" s="1784"/>
      <c r="B305" s="1784"/>
      <c r="C305" s="373" t="s">
        <v>1169</v>
      </c>
      <c r="D305" s="2466"/>
      <c r="E305" s="2208"/>
      <c r="F305" s="2387"/>
      <c r="G305" s="404"/>
      <c r="H305" s="1504"/>
      <c r="I305" s="655"/>
      <c r="J305" s="575"/>
      <c r="K305" s="1504"/>
      <c r="L305" s="218"/>
      <c r="M305" s="345"/>
      <c r="N305" s="338"/>
      <c r="O305" s="1628"/>
      <c r="P305" s="1628"/>
      <c r="AH305" s="1635">
        <v>0</v>
      </c>
    </row>
    <row s="1639" customFormat="1" customHeight="1" ht="18.75" hidden="1">
      <c r="A306" s="1784" t="s">
        <v>236</v>
      </c>
      <c r="B306" s="1784" t="s">
        <v>237</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307</v>
      </c>
      <c r="M306" s="345"/>
      <c r="N306" s="338"/>
      <c r="O306" s="1628"/>
      <c r="P306" s="1628"/>
      <c r="AH306" s="1635">
        <v>0</v>
      </c>
    </row>
    <row s="1639" customFormat="1" customHeight="1" ht="18.75" hidden="1">
      <c r="A307" s="1784"/>
      <c r="B307" s="1784"/>
      <c r="C307" s="373" t="s">
        <v>1161</v>
      </c>
      <c r="D307" s="2466"/>
      <c r="E307" s="2208"/>
      <c r="F307" s="2387"/>
      <c r="G307" s="2431"/>
      <c r="H307" s="1504"/>
      <c r="I307" s="655" t="s">
        <v>1160</v>
      </c>
      <c r="J307" s="575"/>
      <c r="K307" s="1504"/>
      <c r="L307" s="218"/>
      <c r="M307" s="345"/>
      <c r="N307" s="338"/>
      <c r="O307" s="1628"/>
      <c r="P307" s="1628"/>
      <c r="AH307" s="1635">
        <v>0</v>
      </c>
    </row>
    <row s="1639" customFormat="1" customHeight="1" ht="0.75" hidden="1">
      <c r="A308" s="1784"/>
      <c r="B308" s="1784"/>
      <c r="C308" s="373" t="s">
        <v>1169</v>
      </c>
      <c r="D308" s="2466"/>
      <c r="E308" s="2208"/>
      <c r="F308" s="2387"/>
      <c r="G308" s="404"/>
      <c r="H308" s="1504"/>
      <c r="I308" s="655"/>
      <c r="J308" s="575"/>
      <c r="K308" s="1504"/>
      <c r="L308" s="218"/>
      <c r="M308" s="345"/>
      <c r="N308" s="338"/>
      <c r="O308" s="1628"/>
      <c r="P308" s="1628"/>
      <c r="AH308" s="1635">
        <v>0</v>
      </c>
    </row>
    <row s="1639" customFormat="1" customHeight="1" ht="18.75">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на подключение (технологическое присоединение) к централизованным системам холодного водоснабжения АО "Водоканал"</v>
      </c>
      <c r="H309" s="1866"/>
      <c r="I309" s="1743">
        <v>46388.690520833334</v>
      </c>
      <c r="J309" s="1777">
        <v>46752.690671296295</v>
      </c>
      <c r="K309" s="1782">
        <v>0</v>
      </c>
      <c r="L309" s="1866" t="s">
        <v>307</v>
      </c>
      <c r="M309" s="345"/>
      <c r="N309" s="338"/>
      <c r="O309" s="1628"/>
      <c r="P309" s="1628"/>
      <c r="AH309" s="1635">
        <v>0</v>
      </c>
    </row>
    <row s="1639" customFormat="1" customHeight="1" ht="18.75">
      <c r="A310" s="1784"/>
      <c r="B310" s="1784"/>
      <c r="C310" s="373" t="s">
        <v>1161</v>
      </c>
      <c r="D310" s="2466"/>
      <c r="E310" s="2208"/>
      <c r="F310" s="2387"/>
      <c r="G310" s="2431"/>
      <c r="H310" s="1504"/>
      <c r="I310" s="655" t="s">
        <v>1160</v>
      </c>
      <c r="J310" s="575"/>
      <c r="K310" s="1504"/>
      <c r="L310" s="218"/>
      <c r="M310" s="345"/>
      <c r="N310" s="338"/>
      <c r="O310" s="1628"/>
      <c r="P310" s="1628"/>
      <c r="AH310" s="1635">
        <v>0</v>
      </c>
    </row>
    <row s="1639" customFormat="1" customHeight="1" ht="0.75">
      <c r="A311" s="1784"/>
      <c r="B311" s="1784"/>
      <c r="C311" s="373" t="s">
        <v>1169</v>
      </c>
      <c r="D311" s="2466"/>
      <c r="E311" s="2208"/>
      <c r="F311" s="2387"/>
      <c r="G311" s="404"/>
      <c r="H311" s="1504"/>
      <c r="I311" s="655"/>
      <c r="J311" s="575"/>
      <c r="K311" s="1504"/>
      <c r="L311" s="218"/>
      <c r="M311" s="345"/>
      <c r="N311" s="338"/>
      <c r="O311" s="1628"/>
      <c r="P311" s="1628"/>
      <c r="AH311" s="1635">
        <v>0</v>
      </c>
    </row>
    <row s="1639" customFormat="1" customHeight="1" ht="18.75" hidden="1">
      <c r="A312" s="1784" t="s">
        <v>251</v>
      </c>
      <c r="B312" s="1784" t="s">
        <v>252</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307</v>
      </c>
      <c r="M312" s="345"/>
      <c r="N312" s="338"/>
      <c r="O312" s="1628"/>
      <c r="P312" s="1628"/>
      <c r="AH312" s="1635">
        <v>0</v>
      </c>
    </row>
    <row s="1639" customFormat="1" customHeight="1" ht="18.75" hidden="1">
      <c r="A313" s="1784"/>
      <c r="B313" s="1784"/>
      <c r="C313" s="373" t="s">
        <v>1161</v>
      </c>
      <c r="D313" s="2466"/>
      <c r="E313" s="2208"/>
      <c r="F313" s="2387"/>
      <c r="G313" s="2431"/>
      <c r="H313" s="1504"/>
      <c r="I313" s="655" t="s">
        <v>1160</v>
      </c>
      <c r="J313" s="575"/>
      <c r="K313" s="1504"/>
      <c r="L313" s="218"/>
      <c r="M313" s="345"/>
      <c r="N313" s="338"/>
      <c r="O313" s="1628"/>
      <c r="P313" s="1628"/>
      <c r="AH313" s="1635">
        <v>0</v>
      </c>
    </row>
    <row s="1639" customFormat="1" customHeight="1" ht="0.75" hidden="1">
      <c r="A314" s="1784"/>
      <c r="B314" s="1784"/>
      <c r="C314" s="373" t="s">
        <v>1169</v>
      </c>
      <c r="D314" s="2466"/>
      <c r="E314" s="2208"/>
      <c r="F314" s="2387"/>
      <c r="G314" s="404"/>
      <c r="H314" s="1504"/>
      <c r="I314" s="655"/>
      <c r="J314" s="575"/>
      <c r="K314" s="1504"/>
      <c r="L314" s="218"/>
      <c r="M314" s="345"/>
      <c r="N314" s="338"/>
      <c r="O314" s="1628"/>
      <c r="P314" s="1628"/>
      <c r="AH314" s="1635">
        <v>0</v>
      </c>
    </row>
    <row s="1639" customFormat="1" customHeight="1" ht="18.75" hidden="1">
      <c r="A315" s="1784" t="s">
        <v>256</v>
      </c>
      <c r="B315" s="1784" t="s">
        <v>257</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307</v>
      </c>
      <c r="M315" s="345"/>
      <c r="N315" s="338"/>
      <c r="O315" s="1628"/>
      <c r="P315" s="1628"/>
      <c r="AH315" s="1635">
        <v>0</v>
      </c>
    </row>
    <row s="1639" customFormat="1" customHeight="1" ht="18.75" hidden="1">
      <c r="A316" s="1784"/>
      <c r="B316" s="1784"/>
      <c r="C316" s="373" t="s">
        <v>1161</v>
      </c>
      <c r="D316" s="2466"/>
      <c r="E316" s="2208"/>
      <c r="F316" s="2387"/>
      <c r="G316" s="2431"/>
      <c r="H316" s="1504"/>
      <c r="I316" s="655" t="s">
        <v>1160</v>
      </c>
      <c r="J316" s="575"/>
      <c r="K316" s="1504"/>
      <c r="L316" s="218"/>
      <c r="M316" s="345"/>
      <c r="N316" s="338"/>
      <c r="O316" s="1628"/>
      <c r="P316" s="1628"/>
      <c r="AH316" s="1635">
        <v>0</v>
      </c>
    </row>
    <row s="1639" customFormat="1" customHeight="1" ht="0.75" hidden="1">
      <c r="A317" s="1784"/>
      <c r="B317" s="1784"/>
      <c r="C317" s="373" t="s">
        <v>1169</v>
      </c>
      <c r="D317" s="2466"/>
      <c r="E317" s="2208"/>
      <c r="F317" s="2387"/>
      <c r="G317" s="404"/>
      <c r="H317" s="1504"/>
      <c r="I317" s="655"/>
      <c r="J317" s="575"/>
      <c r="K317" s="1504"/>
      <c r="L317" s="218"/>
      <c r="M317" s="345"/>
      <c r="N317" s="338"/>
      <c r="O317" s="1628"/>
      <c r="P317" s="1628"/>
      <c r="AH317" s="1635">
        <v>0</v>
      </c>
    </row>
    <row s="1639" customFormat="1" customHeight="1" ht="18.75" hidden="1">
      <c r="A318" s="1784" t="s">
        <v>261</v>
      </c>
      <c r="B318" s="1784" t="s">
        <v>262</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307</v>
      </c>
      <c r="M318" s="345"/>
      <c r="N318" s="338"/>
      <c r="O318" s="1628"/>
      <c r="P318" s="1628"/>
      <c r="AH318" s="1635">
        <v>0</v>
      </c>
    </row>
    <row s="1639" customFormat="1" customHeight="1" ht="18.75" hidden="1">
      <c r="A319" s="1784"/>
      <c r="B319" s="1784"/>
      <c r="C319" s="373" t="s">
        <v>1161</v>
      </c>
      <c r="D319" s="2466"/>
      <c r="E319" s="2208"/>
      <c r="F319" s="2387"/>
      <c r="G319" s="2431"/>
      <c r="H319" s="1504"/>
      <c r="I319" s="655" t="s">
        <v>1160</v>
      </c>
      <c r="J319" s="575"/>
      <c r="K319" s="1504"/>
      <c r="L319" s="218"/>
      <c r="M319" s="345"/>
      <c r="N319" s="338"/>
      <c r="O319" s="1628"/>
      <c r="P319" s="1628"/>
      <c r="AH319" s="1635">
        <v>0</v>
      </c>
    </row>
    <row s="1639" customFormat="1" customHeight="1" ht="0.75" hidden="1">
      <c r="A320" s="1784"/>
      <c r="B320" s="1784"/>
      <c r="C320" s="373" t="s">
        <v>1169</v>
      </c>
      <c r="D320" s="2466"/>
      <c r="E320" s="2208"/>
      <c r="F320" s="2387"/>
      <c r="G320" s="404"/>
      <c r="H320" s="1504"/>
      <c r="I320" s="655"/>
      <c r="J320" s="575"/>
      <c r="K320" s="1504"/>
      <c r="L320" s="218"/>
      <c r="M320" s="345"/>
      <c r="N320" s="338"/>
      <c r="O320" s="1628"/>
      <c r="P320" s="1628"/>
      <c r="AH320" s="1635">
        <v>0</v>
      </c>
    </row>
    <row s="1639" customFormat="1" customHeight="1" ht="18.75" hidden="1">
      <c r="A321" s="1784" t="s">
        <v>266</v>
      </c>
      <c r="B321" s="1784" t="s">
        <v>267</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307</v>
      </c>
      <c r="M321" s="345"/>
      <c r="N321" s="338"/>
      <c r="O321" s="1628"/>
      <c r="P321" s="1628"/>
      <c r="AH321" s="1635">
        <v>0</v>
      </c>
    </row>
    <row s="1639" customFormat="1" customHeight="1" ht="18.75" hidden="1">
      <c r="A322" s="1784"/>
      <c r="B322" s="1784"/>
      <c r="C322" s="373" t="s">
        <v>1161</v>
      </c>
      <c r="D322" s="2466"/>
      <c r="E322" s="2208"/>
      <c r="F322" s="2387"/>
      <c r="G322" s="2431"/>
      <c r="H322" s="1504"/>
      <c r="I322" s="655" t="s">
        <v>1160</v>
      </c>
      <c r="J322" s="575"/>
      <c r="K322" s="1504"/>
      <c r="L322" s="218"/>
      <c r="M322" s="345"/>
      <c r="N322" s="338"/>
      <c r="O322" s="1628"/>
      <c r="P322" s="1628"/>
      <c r="AH322" s="1635">
        <v>0</v>
      </c>
    </row>
    <row s="1639" customFormat="1" customHeight="1" ht="0.75" hidden="1">
      <c r="A323" s="1784"/>
      <c r="B323" s="1784"/>
      <c r="C323" s="373" t="s">
        <v>1169</v>
      </c>
      <c r="D323" s="2466"/>
      <c r="E323" s="2208"/>
      <c r="F323" s="2387"/>
      <c r="G323" s="404"/>
      <c r="H323" s="1504"/>
      <c r="I323" s="655"/>
      <c r="J323" s="575"/>
      <c r="K323" s="1504"/>
      <c r="L323" s="218"/>
      <c r="M323" s="345"/>
      <c r="N323" s="338"/>
      <c r="O323" s="1628"/>
      <c r="P323" s="1628"/>
      <c r="AH323" s="1635">
        <v>0</v>
      </c>
    </row>
    <row s="1639" customFormat="1" customHeight="1" ht="18.75" hidden="1">
      <c r="A324" s="1784" t="s">
        <v>271</v>
      </c>
      <c r="B324" s="1784" t="s">
        <v>272</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307</v>
      </c>
      <c r="M324" s="345"/>
      <c r="N324" s="338"/>
      <c r="O324" s="1628"/>
      <c r="P324" s="1628"/>
      <c r="AH324" s="1635">
        <v>0</v>
      </c>
    </row>
    <row s="1639" customFormat="1" customHeight="1" ht="18.75" hidden="1">
      <c r="A325" s="1784"/>
      <c r="B325" s="1784"/>
      <c r="C325" s="373" t="s">
        <v>1161</v>
      </c>
      <c r="D325" s="2466"/>
      <c r="E325" s="2208"/>
      <c r="F325" s="2387"/>
      <c r="G325" s="2431"/>
      <c r="H325" s="1504"/>
      <c r="I325" s="655" t="s">
        <v>1160</v>
      </c>
      <c r="J325" s="575"/>
      <c r="K325" s="1504"/>
      <c r="L325" s="218"/>
      <c r="M325" s="345"/>
      <c r="N325" s="338"/>
      <c r="O325" s="1628"/>
      <c r="P325" s="1628"/>
      <c r="AH325" s="1635">
        <v>0</v>
      </c>
    </row>
    <row s="1639" customFormat="1" customHeight="1" ht="0.75" hidden="1">
      <c r="A326" s="1784"/>
      <c r="B326" s="1784"/>
      <c r="C326" s="373" t="s">
        <v>1169</v>
      </c>
      <c r="D326" s="2466"/>
      <c r="E326" s="2208"/>
      <c r="F326" s="2387"/>
      <c r="G326" s="404"/>
      <c r="H326" s="1504"/>
      <c r="I326" s="655"/>
      <c r="J326" s="575"/>
      <c r="K326" s="1504"/>
      <c r="L326" s="218"/>
      <c r="M326" s="345"/>
      <c r="N326" s="338"/>
      <c r="O326" s="1628"/>
      <c r="P326" s="1628"/>
      <c r="AH326" s="1635">
        <v>0</v>
      </c>
    </row>
    <row s="1639" customFormat="1" customHeight="1" ht="18.75" hidden="1">
      <c r="A327" s="1784" t="s">
        <v>276</v>
      </c>
      <c r="B327" s="1784" t="s">
        <v>277</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307</v>
      </c>
      <c r="M327" s="345"/>
      <c r="N327" s="338"/>
      <c r="O327" s="1628"/>
      <c r="P327" s="1628"/>
      <c r="AH327" s="1635">
        <v>0</v>
      </c>
    </row>
    <row s="1639" customFormat="1" customHeight="1" ht="18.75" hidden="1">
      <c r="A328" s="1784"/>
      <c r="B328" s="1784"/>
      <c r="C328" s="373" t="s">
        <v>1161</v>
      </c>
      <c r="D328" s="2466"/>
      <c r="E328" s="2208"/>
      <c r="F328" s="2387"/>
      <c r="G328" s="2431"/>
      <c r="H328" s="1504"/>
      <c r="I328" s="655" t="s">
        <v>1160</v>
      </c>
      <c r="J328" s="575"/>
      <c r="K328" s="1504"/>
      <c r="L328" s="218"/>
      <c r="M328" s="345"/>
      <c r="N328" s="338"/>
      <c r="O328" s="1628"/>
      <c r="P328" s="1628"/>
      <c r="AH328" s="1635">
        <v>0</v>
      </c>
    </row>
    <row s="1639" customFormat="1" customHeight="1" ht="1.05">
      <c r="A329" s="1784"/>
      <c r="B329" s="1784"/>
      <c r="C329" s="373" t="s">
        <v>1169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240B7-9ABF-B57B-7B15-0.F76660F}"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515</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"Водоканал"</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301</v>
      </c>
      <c r="E8" s="2213"/>
      <c r="F8" s="2213"/>
      <c r="G8" s="2213"/>
      <c r="H8" s="2393" t="s">
        <v>302</v>
      </c>
      <c r="R8" s="378">
        <v>14</v>
      </c>
    </row>
    <row customHeight="1" ht="24">
      <c r="C9" s="380"/>
      <c r="D9" s="390" t="s">
        <v>87</v>
      </c>
      <c r="E9" s="112" t="s">
        <v>303</v>
      </c>
      <c r="F9" s="112" t="s">
        <v>304</v>
      </c>
      <c r="G9" s="112" t="s">
        <v>391</v>
      </c>
      <c r="H9" s="2393"/>
      <c r="R9" s="378">
        <v>23</v>
      </c>
    </row>
    <row customHeight="1" ht="15">
      <c r="A10" s="347"/>
      <c r="C10" s="380"/>
      <c r="D10" s="151" t="s">
        <v>98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t="s">
        <v>1170</v>
      </c>
      <c r="G10" s="2683" t="s">
        <v>1171</v>
      </c>
      <c r="H10" s="2173" t="s">
        <v>1172</v>
      </c>
      <c r="R10" s="378">
        <v>14</v>
      </c>
    </row>
    <row customHeight="1" ht="15">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t="s">
        <v>1173</v>
      </c>
      <c r="G11" s="2683" t="s">
        <v>1171</v>
      </c>
      <c r="H11" s="2174"/>
      <c r="R11" s="378">
        <v>14</v>
      </c>
    </row>
    <row customHeight="1" ht="15">
      <c r="A12" s="106"/>
      <c r="C12" s="391"/>
      <c r="D12" s="151" t="s">
        <v>89</v>
      </c>
      <c r="E12" s="392" t="str">
        <f>"Сведения о планировании закупочных процедур"&amp;IF(TEMPLATE_SPHERE="TKO"," &lt;1&gt;","")</f>
        <v>Сведения о планировании закупочных процедур</v>
      </c>
      <c r="F12" s="261" t="s">
        <v>1170</v>
      </c>
      <c r="G12" s="2683" t="s">
        <v>1171</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5">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t="s">
        <v>1174</v>
      </c>
      <c r="G13" s="2683" t="s">
        <v>1171</v>
      </c>
      <c r="H13" s="2174"/>
      <c r="I13" s="354"/>
      <c r="K13" s="378"/>
      <c r="R13" s="378">
        <v>14</v>
      </c>
    </row>
    <row customHeight="1" ht="14.699999999999998">
      <c r="A14" s="347"/>
      <c r="C14" s="380"/>
      <c r="D14" s="351"/>
      <c r="E14" s="399" t="s">
        <v>323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C494A7E-9204-08D3-C4BB-0.E06FA4D9}"/>
    <hyperlink ref="G11" r:id="rId3" xr:uid="{.A689D3A-E515-3C6E-A45D-0.6FEDC5BB}"/>
    <hyperlink ref="G12" r:id="rId4" xr:uid="{CE18DA3A-F414-2083-B007-0.60924CCF}"/>
    <hyperlink ref="G13" r:id="rId5" xr:uid="{.71CCC72-B437-0A34-0BAB-0.9A79032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5309D-EB95-3B62-7EB6-0.B795A7A3}" mc:Ignorable="x14ac xr xr2 xr3">
  <sheetPr>
    <tabColor rgb="FFCCCCFF"/>
  </sheetPr>
  <dimension ref="A1:AR146"/>
  <sheetViews>
    <sheetView topLeftCell="A1" showGridLines="0" zoomScale="90" workbookViewId="0">
      <selection activeCell="G99" sqref="G99:G10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"Водоканал"</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120</v>
      </c>
      <c r="F9" s="2107"/>
      <c r="G9" s="2131" t="s">
        <v>104</v>
      </c>
      <c r="H9" s="2131" t="s">
        <v>87</v>
      </c>
      <c r="I9" s="2131"/>
      <c r="J9" s="2131" t="s">
        <v>121</v>
      </c>
      <c r="K9" s="2159" t="s">
        <v>122</v>
      </c>
      <c r="L9" s="2159"/>
      <c r="M9" s="2159"/>
      <c r="N9" s="2159"/>
      <c r="O9" s="2159" t="s">
        <v>123</v>
      </c>
      <c r="P9" s="2159"/>
      <c r="Q9" s="2159"/>
      <c r="R9" s="2159"/>
      <c r="S9" s="2159" t="s">
        <v>124</v>
      </c>
      <c r="T9" s="2159"/>
      <c r="U9" s="2159"/>
      <c r="V9" s="2159"/>
      <c r="W9" s="2131" t="s">
        <v>125</v>
      </c>
      <c r="AR9" s="108">
        <v>27</v>
      </c>
    </row>
    <row customHeight="1" ht="31.5">
      <c r="D10" s="2131"/>
      <c r="E10" s="1288" t="s">
        <v>88</v>
      </c>
      <c r="F10" s="1288" t="s">
        <v>126</v>
      </c>
      <c r="G10" s="2131"/>
      <c r="H10" s="2131"/>
      <c r="I10" s="2131"/>
      <c r="J10" s="2131"/>
      <c r="K10" s="114" t="s">
        <v>107</v>
      </c>
      <c r="L10" s="2131" t="s">
        <v>87</v>
      </c>
      <c r="M10" s="2131"/>
      <c r="N10" s="114" t="s">
        <v>127</v>
      </c>
      <c r="O10" s="114" t="s">
        <v>107</v>
      </c>
      <c r="P10" s="2131" t="s">
        <v>87</v>
      </c>
      <c r="Q10" s="2131"/>
      <c r="R10" s="114" t="s">
        <v>127</v>
      </c>
      <c r="S10" s="287" t="s">
        <v>107</v>
      </c>
      <c r="T10" s="2131" t="s">
        <v>87</v>
      </c>
      <c r="U10" s="2131"/>
      <c r="V10" s="287" t="s">
        <v>88</v>
      </c>
      <c r="W10" s="2131"/>
      <c r="Z10" s="1263" t="s">
        <v>128</v>
      </c>
      <c r="AA10" s="1263" t="s">
        <v>129</v>
      </c>
      <c r="AB10" s="1263" t="s">
        <v>130</v>
      </c>
      <c r="AC10" s="1263" t="s">
        <v>131</v>
      </c>
      <c r="AD10" s="1263" t="s">
        <v>132</v>
      </c>
      <c r="AE10" s="1263" t="s">
        <v>133</v>
      </c>
      <c r="AF10" s="1263" t="s">
        <v>134</v>
      </c>
      <c r="AG10" s="1263" t="s">
        <v>135</v>
      </c>
      <c r="AH10" s="1263" t="s">
        <v>136</v>
      </c>
      <c r="AI10" s="1263" t="s">
        <v>137</v>
      </c>
      <c r="AJ10" s="1263" t="s">
        <v>138</v>
      </c>
      <c r="AK10" s="1263" t="s">
        <v>139</v>
      </c>
      <c r="AL10" s="1263" t="s">
        <v>140</v>
      </c>
      <c r="AM10" s="1263" t="s">
        <v>141</v>
      </c>
      <c r="AN10" s="1263" t="s">
        <v>142</v>
      </c>
      <c r="AO10" s="1263" t="s">
        <v>143</v>
      </c>
      <c r="AP10" s="1263" t="s">
        <v>144</v>
      </c>
      <c r="AQ10" s="1263" t="s">
        <v>145</v>
      </c>
      <c r="AR10" s="108">
        <v>30</v>
      </c>
    </row>
    <row s="1628" customFormat="1" customHeight="1" ht="12" hidden="1">
      <c r="D11" s="1253" t="s">
        <v>98</v>
      </c>
      <c r="E11" s="1253" t="s">
        <v>108</v>
      </c>
      <c r="F11" s="1253"/>
      <c r="G11" s="1253" t="s">
        <v>89</v>
      </c>
      <c r="H11" s="2160" t="s">
        <v>109</v>
      </c>
      <c r="I11" s="2160"/>
      <c r="J11" s="1253" t="s">
        <v>91</v>
      </c>
      <c r="K11" s="1253" t="s">
        <v>92</v>
      </c>
      <c r="L11" s="2160" t="s">
        <v>110</v>
      </c>
      <c r="M11" s="2160"/>
      <c r="N11" s="1253" t="s">
        <v>146</v>
      </c>
      <c r="O11" s="1253" t="s">
        <v>147</v>
      </c>
      <c r="P11" s="2160" t="s">
        <v>148</v>
      </c>
      <c r="Q11" s="2160"/>
      <c r="R11" s="1253" t="s">
        <v>149</v>
      </c>
      <c r="S11" s="1253" t="s">
        <v>148</v>
      </c>
      <c r="T11" s="2160" t="s">
        <v>149</v>
      </c>
      <c r="U11" s="2160"/>
      <c r="V11" s="1253" t="s">
        <v>150</v>
      </c>
      <c r="W11" s="1253" t="s">
        <v>151</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152</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153</v>
      </c>
      <c r="AD13" s="1271" t="s">
        <v>154</v>
      </c>
      <c r="AE13" s="1271" t="s">
        <v>155</v>
      </c>
      <c r="AF13" s="1271" t="s">
        <v>156</v>
      </c>
      <c r="AG13" s="1271" t="s">
        <v>157</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158</v>
      </c>
      <c r="AD18" s="1271" t="s">
        <v>159</v>
      </c>
      <c r="AE18" s="1271" t="s">
        <v>160</v>
      </c>
      <c r="AF18" s="1271" t="s">
        <v>161</v>
      </c>
      <c r="AG18" s="1271" t="s">
        <v>162</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163</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158</v>
      </c>
      <c r="AD23" s="1271" t="s">
        <v>159</v>
      </c>
      <c r="AE23" s="1271" t="s">
        <v>160</v>
      </c>
      <c r="AF23" s="1271" t="s">
        <v>161</v>
      </c>
      <c r="AG23" s="1271" t="s">
        <v>162</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164</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165</v>
      </c>
      <c r="AD28" s="1271" t="s">
        <v>166</v>
      </c>
      <c r="AE28" s="1271" t="s">
        <v>167</v>
      </c>
      <c r="AF28" s="1271" t="s">
        <v>168</v>
      </c>
      <c r="AG28" s="1271" t="s">
        <v>169</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170</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171</v>
      </c>
      <c r="AD33" s="1271" t="s">
        <v>172</v>
      </c>
      <c r="AE33" s="1271" t="s">
        <v>173</v>
      </c>
      <c r="AF33" s="1271" t="s">
        <v>174</v>
      </c>
      <c r="AG33" s="1271" t="s">
        <v>175</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176</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177</v>
      </c>
      <c r="AD38" s="1271" t="s">
        <v>178</v>
      </c>
      <c r="AE38" s="1271" t="s">
        <v>179</v>
      </c>
      <c r="AF38" s="1271" t="s">
        <v>180</v>
      </c>
      <c r="AG38" s="1271" t="s">
        <v>181</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182</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183</v>
      </c>
      <c r="AD43" s="1271" t="s">
        <v>184</v>
      </c>
      <c r="AE43" s="1271" t="s">
        <v>185</v>
      </c>
      <c r="AF43" s="1271" t="s">
        <v>186</v>
      </c>
      <c r="AG43" s="1271" t="s">
        <v>187</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188</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189</v>
      </c>
      <c r="AD48" s="1271" t="s">
        <v>190</v>
      </c>
      <c r="AE48" s="1271" t="s">
        <v>191</v>
      </c>
      <c r="AF48" s="1271" t="s">
        <v>192</v>
      </c>
      <c r="AG48" s="1271" t="s">
        <v>193</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194</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195</v>
      </c>
      <c r="AD53" s="1271" t="s">
        <v>196</v>
      </c>
      <c r="AE53" s="1271" t="s">
        <v>197</v>
      </c>
      <c r="AF53" s="1271" t="s">
        <v>198</v>
      </c>
      <c r="AG53" s="1271" t="s">
        <v>199</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200</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201</v>
      </c>
      <c r="AD58" s="1271" t="s">
        <v>202</v>
      </c>
      <c r="AE58" s="1271" t="s">
        <v>203</v>
      </c>
      <c r="AF58" s="1271" t="s">
        <v>204</v>
      </c>
      <c r="AG58" s="1271" t="s">
        <v>205</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206</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207</v>
      </c>
      <c r="AD63" s="1271" t="s">
        <v>208</v>
      </c>
      <c r="AE63" s="1271" t="s">
        <v>209</v>
      </c>
      <c r="AF63" s="1271" t="s">
        <v>210</v>
      </c>
      <c r="AG63" s="1271" t="s">
        <v>211</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212</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213</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214</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215</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216</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217</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218</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219</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220</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221</v>
      </c>
      <c r="AD79" s="1271" t="s">
        <v>222</v>
      </c>
      <c r="AE79" s="1271" t="s">
        <v>223</v>
      </c>
      <c r="AF79" s="1271" t="s">
        <v>224</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225</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226</v>
      </c>
      <c r="AD84" s="1271" t="s">
        <v>227</v>
      </c>
      <c r="AE84" s="1271" t="s">
        <v>228</v>
      </c>
      <c r="AF84" s="1271" t="s">
        <v>229</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230</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231</v>
      </c>
      <c r="AD89" s="1271" t="s">
        <v>232</v>
      </c>
      <c r="AE89" s="1271" t="s">
        <v>233</v>
      </c>
      <c r="AF89" s="1271" t="s">
        <v>234</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235</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236</v>
      </c>
      <c r="AD94" s="1271" t="s">
        <v>237</v>
      </c>
      <c r="AE94" s="1271" t="s">
        <v>238</v>
      </c>
      <c r="AF94" s="1271" t="s">
        <v>239</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240</v>
      </c>
      <c r="F99" s="2149" t="s">
        <v>65</v>
      </c>
      <c r="G99" s="2634" t="str">
        <f>INDEX(VD_NAME_LIST,MATCH("4189677",VD_ID_LIST,0))</f>
        <v>Подключение (технологическое присоединение) к централизованной системе водоснабжения</v>
      </c>
      <c r="H99" s="2557"/>
      <c r="I99" s="2557">
        <v>1</v>
      </c>
      <c r="J99" s="2505" t="s">
        <v>241</v>
      </c>
      <c r="K99" s="2189" t="s">
        <v>19</v>
      </c>
      <c r="L99" s="2112"/>
      <c r="M99" s="2112" t="s">
        <v>98</v>
      </c>
      <c r="N99" s="442" t="s">
        <v>28</v>
      </c>
      <c r="O99" s="2189" t="s">
        <v>19</v>
      </c>
      <c r="P99" s="2112"/>
      <c r="Q99" s="2112" t="s">
        <v>98</v>
      </c>
      <c r="R99" s="2635" t="s">
        <v>28</v>
      </c>
      <c r="S99" s="2410" t="s">
        <v>19</v>
      </c>
      <c r="T99" s="2410"/>
      <c r="U99" s="2410" t="s">
        <v>98</v>
      </c>
      <c r="V99" s="1438"/>
      <c r="W99" s="2505"/>
      <c r="X99" s="1271"/>
      <c r="Y99" s="1271"/>
      <c r="Z99" s="1271"/>
      <c r="AA99" s="1271"/>
      <c r="AB99" s="1271" t="s">
        <v>242</v>
      </c>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Подключение (технологическое присоединение) к централизованной системе водоснабжения</v>
      </c>
      <c r="AJ99" s="1271" t="str">
        <f>IF($J$99=0,"",$J$99)</f>
        <v>на подключение (технологическое присоединение) к централизованным системам холодного водоснабжения АО "Водоканал"</v>
      </c>
      <c r="AK99" s="1271" t="str">
        <f>IF($K$99="нет","без дифференциации",IF($N$99=0,"",$N$99))</f>
        <v>без дифференциации</v>
      </c>
      <c r="AL99" s="1271" t="str">
        <f>IF($O$99="нет","без дифференциации",IF($R$99=0,"",$R$99))</f>
        <v>без дифференциации</v>
      </c>
      <c r="AM99" s="1271" t="str">
        <f>IF($S$99="нет","без дифференциации",IF($V$99=0,"",$V$99))</f>
        <v>без дифференциации</v>
      </c>
      <c r="AN99" s="1776">
        <f>$I$99</f>
        <v>1</v>
      </c>
      <c r="AO99" s="1271" t="str">
        <f>$I$99&amp;"."&amp;$M$99</f>
        <v>1.1</v>
      </c>
      <c r="AP99" s="1270" t="str">
        <f>$I$99&amp;"."&amp;$M$99&amp;"."&amp;$Q$99</f>
        <v>1.1.1</v>
      </c>
      <c r="AQ99" s="1270" t="str">
        <f>$I$99&amp;"."&amp;$M$99&amp;"."&amp;$Q$99&amp;"."&amp;$U$99</f>
        <v>1.1.1.1</v>
      </c>
      <c r="AR99" s="1471">
        <v>0</v>
      </c>
    </row>
    <row s="1857" customFormat="1" customHeight="1" ht="17.25">
      <c r="A100" s="325"/>
      <c r="C100" s="324"/>
      <c r="D100" s="2139"/>
      <c r="E100" s="2147"/>
      <c r="F100" s="2150"/>
      <c r="G100" s="2634"/>
      <c r="H100" s="2557"/>
      <c r="I100" s="2557"/>
      <c r="J100" s="2505"/>
      <c r="K100" s="2190"/>
      <c r="L100" s="2112"/>
      <c r="M100" s="2112"/>
      <c r="N100" s="442" t="s">
        <v>28</v>
      </c>
      <c r="O100" s="2190"/>
      <c r="P100" s="2112"/>
      <c r="Q100" s="2112"/>
      <c r="R100" s="2635" t="s">
        <v>28</v>
      </c>
      <c r="S100" s="2410"/>
      <c r="T100" s="1439"/>
      <c r="U100" s="1440"/>
      <c r="V100" s="1440"/>
      <c r="W100" s="2505"/>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636"/>
      <c r="H101" s="2507"/>
      <c r="I101" s="2507"/>
      <c r="J101" s="2537"/>
      <c r="K101" s="2190"/>
      <c r="L101" s="2507"/>
      <c r="M101" s="2507"/>
      <c r="N101" s="2635" t="s">
        <v>28</v>
      </c>
      <c r="O101" s="2116"/>
      <c r="P101" s="2637"/>
      <c r="Q101" s="2638"/>
      <c r="R101" s="2639" t="s">
        <v>247</v>
      </c>
      <c r="S101" s="2640"/>
      <c r="T101" s="2640"/>
      <c r="U101" s="2640"/>
      <c r="V101" s="2640"/>
      <c r="W101" s="2641"/>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636"/>
      <c r="H102" s="2507"/>
      <c r="I102" s="2507"/>
      <c r="J102" s="2537"/>
      <c r="K102" s="2116"/>
      <c r="L102" s="2637"/>
      <c r="M102" s="2638"/>
      <c r="N102" s="2642" t="s">
        <v>248</v>
      </c>
      <c r="O102" s="2638"/>
      <c r="P102" s="2638"/>
      <c r="Q102" s="2638"/>
      <c r="R102" s="2638"/>
      <c r="S102" s="2640"/>
      <c r="T102" s="2640"/>
      <c r="U102" s="2640"/>
      <c r="V102" s="2640"/>
      <c r="W102" s="264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636"/>
      <c r="H103" s="2637"/>
      <c r="I103" s="2638"/>
      <c r="J103" s="2644" t="s">
        <v>249</v>
      </c>
      <c r="K103" s="2638"/>
      <c r="L103" s="2638"/>
      <c r="M103" s="2638"/>
      <c r="N103" s="2638"/>
      <c r="O103" s="2638"/>
      <c r="P103" s="2638"/>
      <c r="Q103" s="2638"/>
      <c r="R103" s="2638"/>
      <c r="S103" s="2640"/>
      <c r="T103" s="2640"/>
      <c r="U103" s="2640"/>
      <c r="V103" s="2640"/>
      <c r="W103" s="2643"/>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41343-C08A-4783-C74C-0.D4446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1175</v>
      </c>
      <c r="E5" s="2241"/>
      <c r="F5" s="2241"/>
      <c r="G5" s="2241"/>
      <c r="H5" s="2241"/>
      <c r="I5" s="2241"/>
      <c r="J5" s="2241"/>
      <c r="V5" s="509">
        <v>63</v>
      </c>
    </row>
    <row customHeight="1" ht="15.75">
      <c r="C6" s="180"/>
      <c r="D6" s="2180" t="str">
        <f>IF(org=0,"Не определено",org)</f>
        <v>АО "Водоканал"</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115</v>
      </c>
      <c r="J8" s="756"/>
      <c r="K8" s="421"/>
      <c r="U8" s="679"/>
      <c r="V8" s="762">
        <v>1</v>
      </c>
    </row>
    <row customHeight="1" ht="15.75">
      <c r="C9" s="180"/>
      <c r="D9" s="715"/>
      <c r="E9" s="2371" t="s">
        <v>104</v>
      </c>
      <c r="F9" s="2372"/>
      <c r="G9" s="2399" t="str">
        <f>IF(G8="","",INDEX(DIFFERENTIATION_UNMERGE_VD,MATCH(G8,DIFFERENTIATION_ID_DIFF,0)))</f>
        <v/>
      </c>
      <c r="H9" s="2400"/>
      <c r="I9" s="2399">
        <f>IF(I8="","",INDEX(DIFFERENTIATION_UNMERGE_VD,MATCH(I8,DIFFERENTIATION_ID_DIFF,0)))</f>
        <v>0</v>
      </c>
      <c r="J9" s="2400"/>
      <c r="K9" s="2179" t="s">
        <v>302</v>
      </c>
      <c r="V9" s="509">
        <v>15</v>
      </c>
    </row>
    <row s="1639" customFormat="1" customHeight="1" ht="15.75">
      <c r="A10" s="763"/>
      <c r="C10" s="180"/>
      <c r="D10" s="715"/>
      <c r="E10" s="2371" t="s">
        <v>580</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581</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301</v>
      </c>
      <c r="E12" s="2374"/>
      <c r="F12" s="2374"/>
      <c r="G12" s="891"/>
      <c r="H12" s="891"/>
      <c r="I12" s="891"/>
      <c r="J12" s="891"/>
      <c r="K12" s="2203"/>
      <c r="U12" s="679"/>
      <c r="V12" s="762">
        <v>15</v>
      </c>
    </row>
    <row customHeight="1" ht="35.699999999999996">
      <c r="C13" s="180"/>
      <c r="D13" s="809" t="s">
        <v>87</v>
      </c>
      <c r="E13" s="811" t="s">
        <v>303</v>
      </c>
      <c r="F13" s="811" t="s">
        <v>582</v>
      </c>
      <c r="G13" s="812" t="s">
        <v>304</v>
      </c>
      <c r="H13" s="811" t="s">
        <v>391</v>
      </c>
      <c r="I13" s="812" t="s">
        <v>304</v>
      </c>
      <c r="J13" s="811" t="s">
        <v>391</v>
      </c>
      <c r="K13" s="2236"/>
      <c r="V13" s="509">
        <v>34</v>
      </c>
    </row>
    <row customHeight="1" ht="15" hidden="1">
      <c r="C14" s="180"/>
      <c r="D14" s="597" t="s">
        <v>98</v>
      </c>
      <c r="E14" s="597" t="s">
        <v>108</v>
      </c>
      <c r="F14" s="597" t="s">
        <v>89</v>
      </c>
      <c r="G14" s="663" t="str">
        <f>G1&amp;".1"</f>
        <v>4.1</v>
      </c>
      <c r="H14" s="663"/>
      <c r="I14" s="663" t="str">
        <f>I1&amp;".1"</f>
        <v>4.1</v>
      </c>
      <c r="J14" s="663"/>
      <c r="K14" s="293"/>
      <c r="V14" s="509">
        <v>0</v>
      </c>
    </row>
    <row customHeight="1" ht="22.5" hidden="1">
      <c r="A15" s="509"/>
      <c r="C15" s="530"/>
      <c r="D15" s="525">
        <v>1</v>
      </c>
      <c r="E15" s="681" t="s">
        <v>824</v>
      </c>
      <c r="F15" s="525" t="s">
        <v>825</v>
      </c>
      <c r="G15" s="682"/>
      <c r="H15" s="682"/>
      <c r="I15" s="682"/>
      <c r="J15" s="682"/>
      <c r="K15" s="293" t="s">
        <v>826</v>
      </c>
      <c r="V15" s="509">
        <v>0</v>
      </c>
    </row>
    <row customHeight="1" ht="22.5" hidden="1">
      <c r="A16" s="509"/>
      <c r="C16" s="530"/>
      <c r="D16" s="525">
        <v>2</v>
      </c>
      <c r="E16" s="283" t="s">
        <v>827</v>
      </c>
      <c r="F16" s="525" t="s">
        <v>828</v>
      </c>
      <c r="G16" s="682"/>
      <c r="H16" s="682"/>
      <c r="I16" s="682"/>
      <c r="J16" s="682"/>
      <c r="K16" s="293" t="s">
        <v>829</v>
      </c>
      <c r="V16" s="509">
        <v>0</v>
      </c>
    </row>
    <row customHeight="1" ht="123.75" hidden="1">
      <c r="A17" s="509"/>
      <c r="C17" s="530"/>
      <c r="D17" s="525">
        <v>3</v>
      </c>
      <c r="E17" s="283" t="s">
        <v>1176</v>
      </c>
      <c r="F17" s="525" t="s">
        <v>307</v>
      </c>
      <c r="G17" s="682"/>
      <c r="H17" s="682"/>
      <c r="I17" s="682"/>
      <c r="J17" s="682"/>
      <c r="K17" s="293" t="s">
        <v>1177</v>
      </c>
      <c r="V17" s="509">
        <v>0</v>
      </c>
    </row>
    <row customHeight="1" ht="48.29999999999999">
      <c r="A18" s="509"/>
      <c r="C18" s="530"/>
      <c r="D18" s="525">
        <v>3</v>
      </c>
      <c r="E18" s="283" t="s">
        <v>830</v>
      </c>
      <c r="F18" s="525" t="s">
        <v>307</v>
      </c>
      <c r="G18" s="813" t="s">
        <v>307</v>
      </c>
      <c r="H18" s="814" t="s">
        <v>307</v>
      </c>
      <c r="I18" s="525" t="s">
        <v>307</v>
      </c>
      <c r="J18" s="582" t="s">
        <v>307</v>
      </c>
      <c r="K18" s="293" t="s">
        <v>1178</v>
      </c>
      <c r="V18" s="509">
        <v>46</v>
      </c>
    </row>
    <row customHeight="1" ht="35.699999999999996">
      <c r="A19" s="509"/>
      <c r="C19" s="530"/>
      <c r="D19" s="543" t="s">
        <v>325</v>
      </c>
      <c r="E19" s="563" t="s">
        <v>832</v>
      </c>
      <c r="F19" s="525" t="s">
        <v>833</v>
      </c>
      <c r="G19" s="821"/>
      <c r="H19" s="110"/>
      <c r="I19" s="821"/>
      <c r="J19" s="822"/>
      <c r="K19" s="683"/>
      <c r="V19" s="509">
        <v>34</v>
      </c>
    </row>
    <row customHeight="1" ht="35.699999999999996">
      <c r="A20" s="509"/>
      <c r="C20" s="530"/>
      <c r="D20" s="1894" t="s">
        <v>333</v>
      </c>
      <c r="E20" s="563" t="s">
        <v>834</v>
      </c>
      <c r="F20" s="525" t="s">
        <v>835</v>
      </c>
      <c r="G20" s="821"/>
      <c r="H20" s="110"/>
      <c r="I20" s="821"/>
      <c r="J20" s="110"/>
      <c r="K20" s="683"/>
      <c r="V20" s="509">
        <v>34</v>
      </c>
    </row>
    <row customHeight="1" ht="48.29999999999999">
      <c r="A21" s="509"/>
      <c r="C21" s="530"/>
      <c r="D21" s="1894" t="s">
        <v>335</v>
      </c>
      <c r="E21" s="563" t="s">
        <v>836</v>
      </c>
      <c r="F21" s="525" t="s">
        <v>587</v>
      </c>
      <c r="G21" s="684"/>
      <c r="H21" s="110"/>
      <c r="I21" s="684"/>
      <c r="J21" s="110"/>
      <c r="K21" s="683"/>
      <c r="V21" s="509">
        <v>46</v>
      </c>
    </row>
    <row customHeight="1" ht="67.5" hidden="1">
      <c r="A22" s="509"/>
      <c r="C22" s="530"/>
      <c r="D22" s="525">
        <v>5</v>
      </c>
      <c r="E22" s="283" t="s">
        <v>1179</v>
      </c>
      <c r="F22" s="525" t="s">
        <v>574</v>
      </c>
      <c r="G22" s="685"/>
      <c r="H22" s="686"/>
      <c r="I22" s="685"/>
      <c r="J22" s="686"/>
      <c r="K22" s="293" t="s">
        <v>1180</v>
      </c>
      <c r="V22" s="509">
        <v>0</v>
      </c>
    </row>
    <row customHeight="1" ht="33.75" hidden="1">
      <c r="C23" s="455"/>
      <c r="D23" s="525">
        <v>6</v>
      </c>
      <c r="E23" s="283" t="s">
        <v>1181</v>
      </c>
      <c r="F23" s="525" t="s">
        <v>1182</v>
      </c>
      <c r="G23" s="685"/>
      <c r="H23" s="685"/>
      <c r="I23" s="685"/>
      <c r="J23" s="685"/>
      <c r="K23" s="293" t="s">
        <v>1183</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156369-73C7-471D-A1BE-0.6D9B8A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1184</v>
      </c>
      <c r="B1" s="1071" t="s">
        <v>1185</v>
      </c>
      <c r="C1" s="1071" t="s">
        <v>1186</v>
      </c>
      <c r="D1" s="1071" t="s">
        <v>1187</v>
      </c>
      <c r="E1" s="1071" t="s">
        <v>1188</v>
      </c>
      <c r="F1" s="1071" t="s">
        <v>1189</v>
      </c>
      <c r="G1" s="1071" t="s">
        <v>1190</v>
      </c>
      <c r="H1" s="1071" t="s">
        <v>1191</v>
      </c>
      <c r="I1" s="1071" t="s">
        <v>1192</v>
      </c>
      <c r="J1" s="1071" t="s">
        <v>1193</v>
      </c>
      <c r="K1" s="1071" t="s">
        <v>1194</v>
      </c>
      <c r="L1" s="1071" t="s">
        <v>1195</v>
      </c>
      <c r="M1" s="1071"/>
      <c r="N1" s="1071" t="s">
        <v>1196</v>
      </c>
      <c r="O1" s="1071" t="s">
        <v>1197</v>
      </c>
      <c r="P1" s="1071" t="s">
        <v>1198</v>
      </c>
      <c r="Q1" s="1071" t="s">
        <v>1199</v>
      </c>
      <c r="R1" s="1071" t="s">
        <v>1200</v>
      </c>
      <c r="S1" s="1071" t="s">
        <v>1201</v>
      </c>
      <c r="T1" s="1071" t="s">
        <v>1202</v>
      </c>
      <c r="U1" s="1071" t="s">
        <v>1203</v>
      </c>
      <c r="V1" s="1071"/>
      <c r="W1" s="801" t="s">
        <v>1204</v>
      </c>
      <c r="X1" s="1071" t="s">
        <v>1205</v>
      </c>
      <c r="Y1" s="1071" t="s">
        <v>1206</v>
      </c>
      <c r="Z1" s="1071"/>
      <c r="AA1" s="1071" t="s">
        <v>1207</v>
      </c>
      <c r="AB1" s="1071"/>
      <c r="AC1" s="1071" t="s">
        <v>1208</v>
      </c>
      <c r="AD1" s="1071"/>
      <c r="AF1" s="1071" t="s">
        <v>1209</v>
      </c>
      <c r="AH1" s="1071" t="s">
        <v>1210</v>
      </c>
      <c r="AI1" s="1071" t="s">
        <v>1211</v>
      </c>
      <c r="AK1" s="1071" t="s">
        <v>1212</v>
      </c>
      <c r="AM1" s="1071" t="s">
        <v>1213</v>
      </c>
      <c r="AP1" s="1071" t="s">
        <v>1214</v>
      </c>
      <c r="AQ1" s="1071" t="s">
        <v>1215</v>
      </c>
      <c r="AS1" s="1071" t="s">
        <v>1216</v>
      </c>
      <c r="AU1" s="1071" t="s">
        <v>1217</v>
      </c>
      <c r="AW1" s="1071" t="s">
        <v>1218</v>
      </c>
      <c r="AX1" s="1071" t="s">
        <v>1219</v>
      </c>
      <c r="AZ1" s="1156" t="s">
        <v>1220</v>
      </c>
      <c r="BB1" s="1071" t="s">
        <v>1221</v>
      </c>
      <c r="BC1" s="1071"/>
      <c r="BE1" s="1071" t="s">
        <v>1222</v>
      </c>
      <c r="BF1" s="1071" t="s">
        <v>1223</v>
      </c>
      <c r="BH1" s="1073" t="s">
        <v>823</v>
      </c>
      <c r="BI1" s="1074"/>
      <c r="BJ1" s="1075" t="s">
        <v>1224</v>
      </c>
      <c r="BK1" s="1074"/>
      <c r="BL1" s="1076" t="s">
        <v>922</v>
      </c>
      <c r="BM1" s="1074"/>
      <c r="BN1" s="1077" t="s">
        <v>1225</v>
      </c>
      <c r="BS1" s="1431"/>
    </row>
    <row customHeight="1" ht="11.25">
      <c r="A2" s="1078" t="s">
        <v>1226</v>
      </c>
      <c r="B2" s="1079">
        <v>2000</v>
      </c>
      <c r="C2" s="1079">
        <v>2022</v>
      </c>
      <c r="D2" s="1079" t="s">
        <v>65</v>
      </c>
      <c r="E2" s="1080" t="s">
        <v>1227</v>
      </c>
      <c r="F2" s="1080" t="s">
        <v>1228</v>
      </c>
      <c r="G2" s="1080" t="s">
        <v>1229</v>
      </c>
      <c r="H2" s="1081" t="s">
        <v>54</v>
      </c>
      <c r="I2" s="1080" t="s">
        <v>98</v>
      </c>
      <c r="J2" s="1080" t="s">
        <v>1230</v>
      </c>
      <c r="K2" s="1082" t="s">
        <v>1166</v>
      </c>
      <c r="L2" s="1083"/>
      <c r="M2" s="1082">
        <v>1</v>
      </c>
      <c r="N2" s="1166" t="s">
        <v>1231</v>
      </c>
      <c r="O2" s="1081" t="s">
        <v>1232</v>
      </c>
      <c r="P2" s="1084" t="s">
        <v>37</v>
      </c>
      <c r="Q2" s="1085" t="s">
        <v>1233</v>
      </c>
      <c r="R2" s="147" t="s">
        <v>1234</v>
      </c>
      <c r="S2" s="147" t="s">
        <v>1235</v>
      </c>
      <c r="T2" s="1086" t="s">
        <v>1236</v>
      </c>
      <c r="U2" s="1083" t="s">
        <v>1237</v>
      </c>
      <c r="V2" s="1087">
        <v>1</v>
      </c>
      <c r="W2" s="1088"/>
      <c r="X2" s="1088" t="s">
        <v>1238</v>
      </c>
      <c r="Y2" s="1079" t="s">
        <v>1239</v>
      </c>
      <c r="Z2" s="1089"/>
      <c r="AA2" s="1079" t="s">
        <v>1240</v>
      </c>
      <c r="AB2" s="1090" t="s">
        <v>1240</v>
      </c>
      <c r="AC2" s="1079" t="s">
        <v>1241</v>
      </c>
      <c r="AD2" s="1090" t="s">
        <v>1241</v>
      </c>
      <c r="AF2" s="1081" t="s">
        <v>1237</v>
      </c>
      <c r="AH2" s="1080" t="s">
        <v>1242</v>
      </c>
      <c r="AI2" s="1080" t="s">
        <v>1242</v>
      </c>
      <c r="AK2" s="1080" t="s">
        <v>1243</v>
      </c>
      <c r="AM2" s="1080" t="s">
        <v>1244</v>
      </c>
      <c r="AP2" s="1091" t="s">
        <v>1238</v>
      </c>
      <c r="AQ2" s="1092" t="s">
        <v>1238</v>
      </c>
      <c r="AS2" s="1079" t="s">
        <v>1245</v>
      </c>
      <c r="AU2" s="1124" t="s">
        <v>517</v>
      </c>
      <c r="AW2" s="1124" t="s">
        <v>1246</v>
      </c>
      <c r="AX2" s="1124" t="s">
        <v>1246</v>
      </c>
      <c r="AZ2" s="1124" t="s">
        <v>1247</v>
      </c>
      <c r="BB2" s="1124" t="s">
        <v>1248</v>
      </c>
      <c r="BC2" s="1124" t="s">
        <v>1249</v>
      </c>
      <c r="BE2" s="1124">
        <v>2000</v>
      </c>
      <c r="BF2" s="1124" t="s">
        <v>1250</v>
      </c>
    </row>
    <row customHeight="1" ht="11.25">
      <c r="A3" s="1078" t="s">
        <v>1251</v>
      </c>
      <c r="B3" s="1079">
        <v>2001</v>
      </c>
      <c r="C3" s="1079">
        <v>2023</v>
      </c>
      <c r="D3" s="1079" t="s">
        <v>19</v>
      </c>
      <c r="E3" s="1080" t="s">
        <v>1252</v>
      </c>
      <c r="F3" s="1080" t="s">
        <v>1253</v>
      </c>
      <c r="G3" s="1080" t="s">
        <v>1254</v>
      </c>
      <c r="H3" s="1081" t="s">
        <v>1255</v>
      </c>
      <c r="I3" s="1080" t="s">
        <v>108</v>
      </c>
      <c r="J3" s="1080" t="s">
        <v>572</v>
      </c>
      <c r="K3" s="1082" t="s">
        <v>1256</v>
      </c>
      <c r="L3" s="1083">
        <f>_xlfn.IFERROR(MATCH(K3,OFFER_METHOD,0),0)</f>
        <v>0</v>
      </c>
      <c r="M3" s="1082">
        <v>2</v>
      </c>
      <c r="N3" s="1166" t="s">
        <v>1257</v>
      </c>
      <c r="O3" s="1081" t="s">
        <v>1258</v>
      </c>
      <c r="P3" s="1084" t="s">
        <v>1259</v>
      </c>
      <c r="Q3" s="1085" t="s">
        <v>1260</v>
      </c>
      <c r="R3" s="147" t="s">
        <v>1261</v>
      </c>
      <c r="S3" s="147" t="s">
        <v>1262</v>
      </c>
      <c r="T3" s="1086" t="s">
        <v>1263</v>
      </c>
      <c r="U3" s="1083" t="s">
        <v>1264</v>
      </c>
      <c r="V3" s="1087">
        <v>2</v>
      </c>
      <c r="W3" s="1088"/>
      <c r="X3" s="1088" t="s">
        <v>1265</v>
      </c>
      <c r="Y3" s="1079" t="s">
        <v>1239</v>
      </c>
      <c r="Z3" s="1089"/>
      <c r="AA3" s="1079" t="s">
        <v>1266</v>
      </c>
      <c r="AB3" s="1090" t="s">
        <v>1266</v>
      </c>
      <c r="AC3" s="1079" t="s">
        <v>1267</v>
      </c>
      <c r="AD3" s="1090" t="s">
        <v>1267</v>
      </c>
      <c r="AF3" s="1081" t="s">
        <v>1264</v>
      </c>
      <c r="AH3" s="1080" t="s">
        <v>1268</v>
      </c>
      <c r="AI3" s="1080" t="s">
        <v>1269</v>
      </c>
      <c r="AK3" s="1080" t="s">
        <v>1270</v>
      </c>
      <c r="AM3" s="1080" t="s">
        <v>1271</v>
      </c>
      <c r="AP3" s="1091" t="s">
        <v>1272</v>
      </c>
      <c r="AQ3" s="1092" t="s">
        <v>1272</v>
      </c>
      <c r="AS3" s="1079" t="s">
        <v>1273</v>
      </c>
      <c r="AU3" s="1124" t="s">
        <v>528</v>
      </c>
      <c r="AW3" s="1124" t="s">
        <v>1274</v>
      </c>
      <c r="AX3" s="1124" t="s">
        <v>1274</v>
      </c>
      <c r="AZ3" s="1124" t="s">
        <v>1275</v>
      </c>
      <c r="BB3" s="1124" t="s">
        <v>1276</v>
      </c>
      <c r="BC3" s="1124" t="s">
        <v>1249</v>
      </c>
      <c r="BE3" s="1124">
        <v>2001</v>
      </c>
      <c r="BF3" s="1124" t="s">
        <v>1277</v>
      </c>
      <c r="BH3" s="1071" t="s">
        <v>1278</v>
      </c>
      <c r="BJ3" s="1071" t="s">
        <v>1279</v>
      </c>
      <c r="BL3" s="1071" t="s">
        <v>1280</v>
      </c>
      <c r="BN3" s="1071" t="s">
        <v>1281</v>
      </c>
      <c r="BR3" s="1071" t="s">
        <v>1282</v>
      </c>
      <c r="BS3" s="1432"/>
      <c r="BT3" s="1074"/>
      <c r="BU3" s="1071" t="s">
        <v>1283</v>
      </c>
      <c r="BV3" s="1074"/>
      <c r="BW3" s="1694"/>
      <c r="BX3" s="1696" t="s">
        <v>1284</v>
      </c>
      <c r="CA3" s="1071" t="s">
        <v>1285</v>
      </c>
    </row>
    <row customHeight="1" ht="11.25">
      <c r="A4" s="1078" t="s">
        <v>1286</v>
      </c>
      <c r="B4" s="1079">
        <v>2002</v>
      </c>
      <c r="C4" s="1079">
        <v>2024</v>
      </c>
      <c r="E4" s="1080" t="s">
        <v>1287</v>
      </c>
      <c r="F4" s="1080" t="s">
        <v>1288</v>
      </c>
      <c r="H4" s="1081" t="s">
        <v>1289</v>
      </c>
      <c r="I4" s="1080" t="s">
        <v>89</v>
      </c>
      <c r="J4" s="1080" t="s">
        <v>1290</v>
      </c>
      <c r="K4" s="1082" t="s">
        <v>1291</v>
      </c>
      <c r="L4" s="1083">
        <f>_xlfn.IFERROR(MATCH(K4,OFFER_METHOD,0),0)</f>
        <v>0</v>
      </c>
      <c r="M4" s="1082">
        <v>3</v>
      </c>
      <c r="N4" s="1166" t="s">
        <v>1292</v>
      </c>
      <c r="O4" s="1080" t="s">
        <v>1293</v>
      </c>
      <c r="Q4" s="1085" t="s">
        <v>1294</v>
      </c>
      <c r="R4" s="147" t="s">
        <v>1295</v>
      </c>
      <c r="S4" s="147" t="s">
        <v>1296</v>
      </c>
      <c r="T4" s="1086" t="s">
        <v>1297</v>
      </c>
      <c r="U4" s="1083" t="s">
        <v>1298</v>
      </c>
      <c r="V4" s="1087">
        <v>3</v>
      </c>
      <c r="W4" s="1088"/>
      <c r="X4" s="1088" t="s">
        <v>1299</v>
      </c>
      <c r="Y4" s="1079" t="s">
        <v>1239</v>
      </c>
      <c r="Z4" s="1095"/>
      <c r="AC4" s="1079" t="s">
        <v>1300</v>
      </c>
      <c r="AD4" s="1090" t="s">
        <v>1300</v>
      </c>
      <c r="AF4" s="1081" t="s">
        <v>1298</v>
      </c>
      <c r="AH4" s="1081" t="s">
        <v>1301</v>
      </c>
      <c r="AK4" s="1080" t="s">
        <v>1302</v>
      </c>
      <c r="AM4" s="1080" t="s">
        <v>1303</v>
      </c>
      <c r="AP4" s="1091" t="s">
        <v>1265</v>
      </c>
      <c r="AQ4" s="1092" t="s">
        <v>1265</v>
      </c>
      <c r="AS4" s="1079" t="s">
        <v>1304</v>
      </c>
      <c r="AU4" s="1124" t="s">
        <v>529</v>
      </c>
      <c r="AW4" s="1124" t="s">
        <v>1305</v>
      </c>
      <c r="AX4" s="1124" t="s">
        <v>1305</v>
      </c>
      <c r="AZ4" s="1124" t="s">
        <v>1306</v>
      </c>
      <c r="BB4" s="1124" t="s">
        <v>1307</v>
      </c>
      <c r="BC4" s="1124" t="s">
        <v>1308</v>
      </c>
      <c r="BE4" s="1124">
        <v>2002</v>
      </c>
      <c r="BF4" s="1124" t="s">
        <v>1309</v>
      </c>
      <c r="BH4" s="1072" t="s">
        <v>1310</v>
      </c>
      <c r="BJ4" s="1072" t="s">
        <v>1310</v>
      </c>
      <c r="BL4" s="1072" t="s">
        <v>1310</v>
      </c>
      <c r="BN4" s="1072" t="s">
        <v>1310</v>
      </c>
      <c r="BQ4" s="1436" t="s">
        <v>1311</v>
      </c>
      <c r="BR4" s="1163" t="s">
        <v>1312</v>
      </c>
      <c r="BS4" s="278"/>
      <c r="BT4" s="1436" t="s">
        <v>1313</v>
      </c>
      <c r="BU4" s="1163" t="s">
        <v>1314</v>
      </c>
      <c r="BV4" s="1074"/>
      <c r="BW4" s="1701" t="s">
        <v>1315</v>
      </c>
      <c r="BX4" s="1695" t="s">
        <v>1316</v>
      </c>
      <c r="BZ4" s="1436" t="s">
        <v>1317</v>
      </c>
      <c r="CA4" s="1163" t="s">
        <v>1318</v>
      </c>
    </row>
    <row customHeight="1" ht="11.25">
      <c r="A5" s="1078" t="s">
        <v>1319</v>
      </c>
      <c r="B5" s="1079">
        <v>2003</v>
      </c>
      <c r="C5" s="1079">
        <v>2025</v>
      </c>
      <c r="E5" s="1080" t="s">
        <v>1320</v>
      </c>
      <c r="F5" s="1080" t="s">
        <v>1321</v>
      </c>
      <c r="H5" s="1081" t="s">
        <v>1322</v>
      </c>
      <c r="I5" s="1080" t="s">
        <v>90</v>
      </c>
      <c r="K5" s="1082" t="s">
        <v>1323</v>
      </c>
      <c r="L5" s="1083">
        <f>_xlfn.IFERROR(MATCH(K5,OFFER_METHOD,0),0)</f>
        <v>0</v>
      </c>
      <c r="M5" s="1082">
        <v>4</v>
      </c>
      <c r="N5" s="1096" t="s">
        <v>1324</v>
      </c>
      <c r="O5" s="1080" t="s">
        <v>1325</v>
      </c>
      <c r="Q5" s="1085" t="s">
        <v>1326</v>
      </c>
      <c r="R5" s="147" t="s">
        <v>1327</v>
      </c>
      <c r="T5" s="1081" t="s">
        <v>1328</v>
      </c>
      <c r="U5" s="1083" t="s">
        <v>1329</v>
      </c>
      <c r="V5" s="1087">
        <v>4</v>
      </c>
      <c r="W5" s="1088"/>
      <c r="X5" s="1088" t="s">
        <v>164</v>
      </c>
      <c r="Y5" s="1079" t="s">
        <v>1330</v>
      </c>
      <c r="Z5" s="1095">
        <v>1</v>
      </c>
      <c r="AF5" s="1081" t="s">
        <v>1331</v>
      </c>
      <c r="AH5" s="1080" t="s">
        <v>1332</v>
      </c>
      <c r="AK5" s="1080" t="s">
        <v>1333</v>
      </c>
      <c r="AM5" s="1080" t="s">
        <v>1334</v>
      </c>
      <c r="AP5" s="1091" t="s">
        <v>164</v>
      </c>
      <c r="AQ5" s="1092" t="s">
        <v>164</v>
      </c>
      <c r="AU5" s="1124" t="s">
        <v>531</v>
      </c>
      <c r="AW5" s="1124" t="s">
        <v>1335</v>
      </c>
      <c r="AX5" s="1124" t="s">
        <v>1335</v>
      </c>
      <c r="AZ5" s="1124" t="s">
        <v>1336</v>
      </c>
      <c r="BB5" s="1124" t="s">
        <v>1337</v>
      </c>
      <c r="BC5" s="1124" t="s">
        <v>1338</v>
      </c>
      <c r="BE5" s="1124">
        <v>2003</v>
      </c>
      <c r="BF5" s="1124" t="s">
        <v>1339</v>
      </c>
      <c r="BH5" s="1072" t="s">
        <v>1340</v>
      </c>
      <c r="BJ5" s="1072" t="s">
        <v>1340</v>
      </c>
      <c r="BL5" s="1072" t="s">
        <v>1340</v>
      </c>
      <c r="BN5" s="1072" t="s">
        <v>1341</v>
      </c>
      <c r="BQ5" s="1285">
        <v>4213775</v>
      </c>
      <c r="BR5" s="1072" t="s">
        <v>1238</v>
      </c>
      <c r="BS5" s="1433"/>
      <c r="BT5" s="1285">
        <v>64236871</v>
      </c>
      <c r="BU5" s="1072" t="s">
        <v>225</v>
      </c>
      <c r="BV5" s="1074"/>
      <c r="BW5" s="1699">
        <v>4213767</v>
      </c>
      <c r="BX5" s="1697" t="s">
        <v>1342</v>
      </c>
      <c r="BZ5" s="1285">
        <v>64237509</v>
      </c>
      <c r="CA5" s="1299" t="s">
        <v>1343</v>
      </c>
    </row>
    <row customHeight="1" ht="11.25">
      <c r="A6" s="1078" t="s">
        <v>1344</v>
      </c>
      <c r="B6" s="1079">
        <v>2004</v>
      </c>
      <c r="C6" s="1079">
        <v>2026</v>
      </c>
      <c r="E6" s="1080" t="s">
        <v>1345</v>
      </c>
      <c r="F6" s="1097"/>
      <c r="H6" s="1081" t="s">
        <v>1346</v>
      </c>
      <c r="I6" s="1080" t="s">
        <v>109</v>
      </c>
      <c r="J6" s="1071" t="s">
        <v>1347</v>
      </c>
      <c r="L6" s="1083">
        <f>SUM(kind_of_control_method_filter)</f>
        <v>0</v>
      </c>
      <c r="N6" s="1096" t="s">
        <v>1348</v>
      </c>
      <c r="O6" s="1080" t="s">
        <v>1349</v>
      </c>
      <c r="R6" s="147" t="s">
        <v>1233</v>
      </c>
      <c r="T6" s="1081" t="s">
        <v>1350</v>
      </c>
      <c r="U6" s="1083" t="s">
        <v>1331</v>
      </c>
      <c r="V6" s="1087">
        <v>5</v>
      </c>
      <c r="W6" s="1088"/>
      <c r="X6" s="1079" t="s">
        <v>170</v>
      </c>
      <c r="Y6" s="1079" t="s">
        <v>1351</v>
      </c>
      <c r="Z6" s="1095"/>
      <c r="AA6" s="1098"/>
      <c r="AH6" s="1080" t="s">
        <v>1352</v>
      </c>
      <c r="AK6" s="1080" t="s">
        <v>1353</v>
      </c>
      <c r="AM6" s="1080" t="s">
        <v>1354</v>
      </c>
      <c r="AP6" s="1091" t="s">
        <v>170</v>
      </c>
      <c r="AQ6" s="1092" t="s">
        <v>170</v>
      </c>
      <c r="AU6" s="1124" t="s">
        <v>1355</v>
      </c>
      <c r="AW6" s="1124" t="s">
        <v>1356</v>
      </c>
      <c r="AX6" s="1124" t="s">
        <v>1356</v>
      </c>
      <c r="BB6" s="1124" t="s">
        <v>1357</v>
      </c>
      <c r="BC6" s="1124" t="s">
        <v>1338</v>
      </c>
      <c r="BE6" s="1124">
        <v>2004</v>
      </c>
      <c r="BF6" s="1124" t="s">
        <v>1358</v>
      </c>
      <c r="BH6" s="1072" t="s">
        <v>1359</v>
      </c>
      <c r="BJ6" s="1072" t="s">
        <v>1360</v>
      </c>
      <c r="BL6" s="1072" t="s">
        <v>1360</v>
      </c>
      <c r="BN6" s="1072" t="s">
        <v>1361</v>
      </c>
      <c r="BQ6" s="1285">
        <v>4213784</v>
      </c>
      <c r="BR6" s="1299" t="s">
        <v>1272</v>
      </c>
      <c r="BS6" s="1434"/>
      <c r="BT6" s="1285">
        <v>64236872</v>
      </c>
      <c r="BU6" s="1072" t="s">
        <v>230</v>
      </c>
      <c r="BV6" s="1074"/>
      <c r="BW6" s="1699">
        <v>4213768</v>
      </c>
      <c r="BX6" s="1697" t="s">
        <v>255</v>
      </c>
      <c r="BZ6" s="1285">
        <v>64237510</v>
      </c>
      <c r="CA6" s="1072" t="s">
        <v>1362</v>
      </c>
    </row>
    <row customHeight="1" ht="11.25">
      <c r="A7" s="1078" t="s">
        <v>1363</v>
      </c>
      <c r="B7" s="1079">
        <v>2005</v>
      </c>
      <c r="E7" s="1080" t="s">
        <v>1364</v>
      </c>
      <c r="F7" s="1097"/>
      <c r="H7" s="1081" t="s">
        <v>1365</v>
      </c>
      <c r="I7" s="1080" t="s">
        <v>91</v>
      </c>
      <c r="J7" s="1080" t="s">
        <v>1366</v>
      </c>
      <c r="N7" s="1100" t="s">
        <v>1367</v>
      </c>
      <c r="O7" s="1080" t="s">
        <v>1368</v>
      </c>
      <c r="U7" s="1083" t="s">
        <v>19</v>
      </c>
      <c r="V7" s="374" t="s">
        <v>91</v>
      </c>
      <c r="W7" s="1088"/>
      <c r="X7" s="1079" t="s">
        <v>176</v>
      </c>
      <c r="Y7" s="1079" t="s">
        <v>1330</v>
      </c>
      <c r="Z7" s="1095"/>
      <c r="AA7" s="1098"/>
      <c r="AH7" s="1080" t="s">
        <v>1369</v>
      </c>
      <c r="AK7" s="1080" t="s">
        <v>1370</v>
      </c>
      <c r="AM7" s="1080" t="s">
        <v>1371</v>
      </c>
      <c r="AP7" s="1091" t="s">
        <v>176</v>
      </c>
      <c r="AQ7" s="1092" t="s">
        <v>176</v>
      </c>
      <c r="AU7" s="1124" t="s">
        <v>1372</v>
      </c>
      <c r="AW7" s="1124" t="s">
        <v>1373</v>
      </c>
      <c r="AX7" s="1124" t="s">
        <v>1373</v>
      </c>
      <c r="AZ7" s="1071" t="s">
        <v>1374</v>
      </c>
      <c r="BB7" s="1124" t="s">
        <v>1375</v>
      </c>
      <c r="BC7" s="1124" t="s">
        <v>1338</v>
      </c>
      <c r="BE7" s="1124">
        <v>2005</v>
      </c>
      <c r="BF7" s="1124" t="s">
        <v>1376</v>
      </c>
      <c r="BH7" s="1072" t="s">
        <v>1377</v>
      </c>
      <c r="BJ7" s="1072" t="s">
        <v>1359</v>
      </c>
      <c r="BL7" s="1072" t="s">
        <v>1359</v>
      </c>
      <c r="BN7" s="1072" t="s">
        <v>1378</v>
      </c>
      <c r="BQ7" s="1285">
        <v>4213781</v>
      </c>
      <c r="BR7" s="1072" t="s">
        <v>1265</v>
      </c>
      <c r="BS7" s="1433"/>
      <c r="BT7" s="1285">
        <v>64236873</v>
      </c>
      <c r="BU7" s="1072" t="s">
        <v>235</v>
      </c>
      <c r="BV7" s="1074"/>
      <c r="BW7" s="1699">
        <v>4213769</v>
      </c>
      <c r="BX7" s="1697" t="s">
        <v>1379</v>
      </c>
      <c r="BZ7" s="1285">
        <v>64237511</v>
      </c>
      <c r="CA7" s="1072" t="s">
        <v>270</v>
      </c>
    </row>
    <row customHeight="1" ht="11.25">
      <c r="A8" s="1078" t="s">
        <v>1380</v>
      </c>
      <c r="B8" s="1079">
        <v>2006</v>
      </c>
      <c r="E8" s="1080" t="s">
        <v>1381</v>
      </c>
      <c r="F8" s="1097"/>
      <c r="H8" s="1081" t="s">
        <v>1382</v>
      </c>
      <c r="I8" s="1080" t="s">
        <v>92</v>
      </c>
      <c r="J8" s="1080" t="s">
        <v>1383</v>
      </c>
      <c r="N8" s="1167" t="s">
        <v>1384</v>
      </c>
      <c r="O8" s="1080" t="s">
        <v>1385</v>
      </c>
      <c r="V8" s="374" t="s">
        <v>92</v>
      </c>
      <c r="W8" s="1088"/>
      <c r="X8" s="1079" t="s">
        <v>182</v>
      </c>
      <c r="Y8" s="1079" t="s">
        <v>1330</v>
      </c>
      <c r="Z8" s="1095"/>
      <c r="AA8" s="1098"/>
      <c r="AK8" s="1080" t="s">
        <v>1386</v>
      </c>
      <c r="AP8" s="1091" t="s">
        <v>182</v>
      </c>
      <c r="AQ8" s="1092" t="s">
        <v>182</v>
      </c>
      <c r="AU8" s="1124" t="s">
        <v>1387</v>
      </c>
      <c r="AW8" s="1124" t="s">
        <v>1388</v>
      </c>
      <c r="AX8" s="1124" t="s">
        <v>1388</v>
      </c>
      <c r="AZ8" s="1124" t="s">
        <v>1389</v>
      </c>
      <c r="BB8" s="1124" t="s">
        <v>1390</v>
      </c>
      <c r="BC8" s="1124" t="s">
        <v>1338</v>
      </c>
      <c r="BE8" s="1124">
        <v>2006</v>
      </c>
      <c r="BF8" s="1124" t="s">
        <v>1391</v>
      </c>
      <c r="BH8" s="1072" t="s">
        <v>1392</v>
      </c>
      <c r="BJ8" s="1072" t="s">
        <v>1393</v>
      </c>
      <c r="BL8" s="1072" t="s">
        <v>1393</v>
      </c>
      <c r="BN8" s="1072" t="s">
        <v>1394</v>
      </c>
      <c r="BQ8" s="1285">
        <v>4213776</v>
      </c>
      <c r="BR8" s="1072" t="s">
        <v>164</v>
      </c>
      <c r="BS8" s="1433"/>
      <c r="BT8" s="1285">
        <v>64236874</v>
      </c>
      <c r="BU8" s="1299" t="s">
        <v>1395</v>
      </c>
      <c r="BV8" s="1074"/>
      <c r="BW8" s="1699">
        <v>4213770</v>
      </c>
      <c r="BX8" s="1700" t="s">
        <v>1396</v>
      </c>
      <c r="BZ8" s="1285">
        <v>64237512</v>
      </c>
      <c r="CA8" s="1072" t="s">
        <v>265</v>
      </c>
    </row>
    <row customHeight="1" ht="11.25">
      <c r="A9" s="1078" t="s">
        <v>1397</v>
      </c>
      <c r="B9" s="1079">
        <v>2007</v>
      </c>
      <c r="E9" s="1080" t="s">
        <v>1398</v>
      </c>
      <c r="F9" s="1097"/>
      <c r="G9" s="1071" t="s">
        <v>1399</v>
      </c>
      <c r="H9" s="1071" t="s">
        <v>1400</v>
      </c>
      <c r="I9" s="1080" t="s">
        <v>110</v>
      </c>
      <c r="O9" s="1080" t="s">
        <v>1401</v>
      </c>
      <c r="V9" s="374" t="s">
        <v>110</v>
      </c>
      <c r="W9" s="1088"/>
      <c r="X9" s="1079" t="s">
        <v>188</v>
      </c>
      <c r="Y9" s="1079" t="s">
        <v>1239</v>
      </c>
      <c r="Z9" s="1095">
        <v>1</v>
      </c>
      <c r="AA9" s="1098"/>
      <c r="AK9" s="1080" t="s">
        <v>1402</v>
      </c>
      <c r="AP9" s="1091" t="s">
        <v>1403</v>
      </c>
      <c r="AQ9" s="1092" t="s">
        <v>1403</v>
      </c>
      <c r="AW9" s="1124" t="s">
        <v>1404</v>
      </c>
      <c r="AX9" s="1124" t="s">
        <v>1404</v>
      </c>
      <c r="AZ9" s="1124" t="s">
        <v>1405</v>
      </c>
      <c r="BB9" s="1124" t="s">
        <v>1406</v>
      </c>
      <c r="BC9" s="1124" t="s">
        <v>1338</v>
      </c>
      <c r="BE9" s="1124">
        <v>2007</v>
      </c>
      <c r="BF9" s="1124" t="s">
        <v>1407</v>
      </c>
      <c r="BH9" s="1072" t="s">
        <v>1408</v>
      </c>
      <c r="BJ9" s="1072" t="s">
        <v>1409</v>
      </c>
      <c r="BL9" s="1072" t="s">
        <v>1409</v>
      </c>
      <c r="BN9" s="1072" t="s">
        <v>1410</v>
      </c>
      <c r="BQ9" s="1285">
        <v>4213777</v>
      </c>
      <c r="BR9" s="1072" t="s">
        <v>170</v>
      </c>
      <c r="BS9" s="1433"/>
      <c r="BT9" s="1285">
        <v>64236875</v>
      </c>
      <c r="BU9" s="1072" t="s">
        <v>240</v>
      </c>
      <c r="BV9" s="1074"/>
      <c r="BW9" s="1694"/>
      <c r="BX9" s="1694"/>
    </row>
    <row customHeight="1" ht="11.25">
      <c r="A10" s="1078" t="s">
        <v>1411</v>
      </c>
      <c r="B10" s="1079">
        <v>2008</v>
      </c>
      <c r="E10" s="1080" t="s">
        <v>1412</v>
      </c>
      <c r="F10" s="1097"/>
      <c r="G10" s="1080" t="s">
        <v>1413</v>
      </c>
      <c r="H10" s="1080" t="s">
        <v>1414</v>
      </c>
      <c r="I10" s="1080" t="s">
        <v>146</v>
      </c>
      <c r="J10" s="1071" t="s">
        <v>1415</v>
      </c>
      <c r="K10" s="1071" t="s">
        <v>1416</v>
      </c>
      <c r="O10" s="1080" t="s">
        <v>1417</v>
      </c>
      <c r="V10" s="375" t="s">
        <v>146</v>
      </c>
      <c r="W10" s="1101"/>
      <c r="X10" s="1101" t="s">
        <v>1418</v>
      </c>
      <c r="Y10" s="1102" t="s">
        <v>1419</v>
      </c>
      <c r="Z10" s="1095"/>
      <c r="AP10" s="1091" t="s">
        <v>1418</v>
      </c>
      <c r="AQ10" s="1092" t="s">
        <v>1418</v>
      </c>
      <c r="AW10" s="1124" t="s">
        <v>1420</v>
      </c>
      <c r="AX10" s="1124" t="s">
        <v>1420</v>
      </c>
      <c r="AZ10" s="1124" t="s">
        <v>1421</v>
      </c>
      <c r="BB10" s="1124" t="s">
        <v>1422</v>
      </c>
      <c r="BC10" s="1124" t="s">
        <v>1338</v>
      </c>
      <c r="BE10" s="1124">
        <v>2008</v>
      </c>
      <c r="BF10" s="1124" t="s">
        <v>1423</v>
      </c>
      <c r="BH10" s="1072" t="s">
        <v>1424</v>
      </c>
      <c r="BJ10" s="1072" t="s">
        <v>1425</v>
      </c>
      <c r="BL10" s="1072" t="s">
        <v>1425</v>
      </c>
      <c r="BN10" s="1072" t="s">
        <v>1426</v>
      </c>
      <c r="BQ10" s="1285">
        <v>4213778</v>
      </c>
      <c r="BR10" s="1072" t="s">
        <v>176</v>
      </c>
      <c r="BS10" s="1433"/>
      <c r="BT10" s="1285">
        <v>64236876</v>
      </c>
      <c r="BU10" s="1072" t="s">
        <v>220</v>
      </c>
      <c r="BV10" s="1074"/>
      <c r="BW10" s="1694"/>
      <c r="BX10" s="1694"/>
    </row>
    <row customHeight="1" ht="11.25">
      <c r="A11" s="1078" t="s">
        <v>1427</v>
      </c>
      <c r="B11" s="1079">
        <v>2009</v>
      </c>
      <c r="E11" s="1080" t="s">
        <v>1428</v>
      </c>
      <c r="F11" s="1097"/>
      <c r="G11" s="1080" t="s">
        <v>1429</v>
      </c>
      <c r="H11" s="1080" t="s">
        <v>1430</v>
      </c>
      <c r="I11" s="1080" t="s">
        <v>147</v>
      </c>
      <c r="J11" s="1081" t="s">
        <v>1431</v>
      </c>
      <c r="K11" s="1103" t="s">
        <v>1432</v>
      </c>
      <c r="O11" s="1081" t="s">
        <v>1433</v>
      </c>
      <c r="V11" s="374" t="s">
        <v>147</v>
      </c>
      <c r="W11" s="279"/>
      <c r="X11" s="1088" t="s">
        <v>1403</v>
      </c>
      <c r="Y11" s="1079" t="s">
        <v>1434</v>
      </c>
      <c r="Z11" s="1095"/>
      <c r="AP11" s="1091" t="s">
        <v>188</v>
      </c>
      <c r="AQ11" s="1093" t="s">
        <v>188</v>
      </c>
      <c r="AW11" s="1124" t="s">
        <v>1435</v>
      </c>
      <c r="AX11" s="1124" t="s">
        <v>1435</v>
      </c>
      <c r="AZ11" s="1124" t="s">
        <v>1436</v>
      </c>
      <c r="BB11" s="1124" t="s">
        <v>1437</v>
      </c>
      <c r="BC11" s="1124" t="s">
        <v>1338</v>
      </c>
      <c r="BE11" s="1124">
        <v>2009</v>
      </c>
      <c r="BF11" s="1124" t="s">
        <v>1438</v>
      </c>
      <c r="BH11" s="1072" t="s">
        <v>1439</v>
      </c>
      <c r="BJ11" s="1072" t="s">
        <v>1408</v>
      </c>
      <c r="BL11" s="1072" t="s">
        <v>1408</v>
      </c>
      <c r="BN11" s="1072" t="s">
        <v>1440</v>
      </c>
      <c r="BQ11" s="1285">
        <v>4213780</v>
      </c>
      <c r="BR11" s="1072" t="s">
        <v>182</v>
      </c>
      <c r="BS11" s="1433"/>
      <c r="BW11" s="1694"/>
      <c r="BX11" s="1694"/>
    </row>
    <row customHeight="1" ht="11.25">
      <c r="A12" s="1078" t="s">
        <v>1441</v>
      </c>
      <c r="B12" s="1079">
        <v>2010</v>
      </c>
      <c r="E12" s="1080" t="s">
        <v>1442</v>
      </c>
      <c r="F12" s="1097"/>
      <c r="G12" s="1080" t="s">
        <v>1430</v>
      </c>
      <c r="I12" s="1080" t="s">
        <v>148</v>
      </c>
      <c r="J12" s="1081" t="s">
        <v>1443</v>
      </c>
      <c r="K12" s="1103" t="s">
        <v>1444</v>
      </c>
      <c r="O12" s="1081" t="s">
        <v>1233</v>
      </c>
      <c r="V12" s="374" t="s">
        <v>148</v>
      </c>
      <c r="W12" s="1093"/>
      <c r="X12" s="1088" t="s">
        <v>1445</v>
      </c>
      <c r="Y12" s="1079" t="s">
        <v>1239</v>
      </c>
      <c r="AP12" s="1091"/>
      <c r="AW12" s="1124" t="s">
        <v>147</v>
      </c>
      <c r="AX12" s="1124" t="s">
        <v>147</v>
      </c>
      <c r="AZ12" s="1124" t="s">
        <v>1446</v>
      </c>
      <c r="BB12" s="1124" t="s">
        <v>1447</v>
      </c>
      <c r="BC12" s="1124" t="s">
        <v>1338</v>
      </c>
      <c r="BE12" s="1124">
        <v>2010</v>
      </c>
      <c r="BF12" s="1124" t="s">
        <v>1448</v>
      </c>
      <c r="BH12" s="1072" t="s">
        <v>1449</v>
      </c>
      <c r="BJ12" s="1072" t="s">
        <v>1450</v>
      </c>
      <c r="BL12" s="1072" t="s">
        <v>1450</v>
      </c>
      <c r="BN12" s="1072" t="s">
        <v>1451</v>
      </c>
      <c r="BQ12" s="1285">
        <v>4213779</v>
      </c>
      <c r="BR12" s="1072" t="s">
        <v>1403</v>
      </c>
      <c r="BS12" s="1433"/>
      <c r="BT12" s="1074"/>
      <c r="BU12" s="1074"/>
      <c r="BV12" s="1074"/>
      <c r="BW12" s="1694"/>
      <c r="BX12" s="1694"/>
    </row>
    <row customHeight="1" ht="11.25">
      <c r="A13" s="1078" t="s">
        <v>1452</v>
      </c>
      <c r="B13" s="1079">
        <v>2011</v>
      </c>
      <c r="E13" s="1080" t="s">
        <v>1453</v>
      </c>
      <c r="F13" s="1097"/>
      <c r="I13" s="1080" t="s">
        <v>149</v>
      </c>
      <c r="K13" s="1103" t="s">
        <v>1402</v>
      </c>
      <c r="V13" s="374" t="s">
        <v>149</v>
      </c>
      <c r="W13" s="1093"/>
      <c r="X13" s="1093"/>
      <c r="Y13" s="1093"/>
      <c r="AW13" s="1124" t="s">
        <v>148</v>
      </c>
      <c r="AX13" s="1124" t="s">
        <v>148</v>
      </c>
      <c r="BB13" s="1124" t="s">
        <v>1454</v>
      </c>
      <c r="BC13" s="1124" t="s">
        <v>1455</v>
      </c>
      <c r="BE13" s="1124">
        <v>2011</v>
      </c>
      <c r="BF13" s="1124" t="s">
        <v>1456</v>
      </c>
      <c r="BH13" s="1072" t="s">
        <v>1457</v>
      </c>
      <c r="BJ13" s="1072" t="s">
        <v>1439</v>
      </c>
      <c r="BL13" s="1072" t="s">
        <v>1439</v>
      </c>
      <c r="BN13" s="1072" t="s">
        <v>1458</v>
      </c>
      <c r="BQ13" s="1285">
        <v>4213783</v>
      </c>
      <c r="BR13" s="1072" t="s">
        <v>1418</v>
      </c>
      <c r="BS13" s="1433"/>
      <c r="BT13" s="1074"/>
      <c r="BU13" s="1074"/>
      <c r="BV13" s="1074"/>
      <c r="BW13" s="1698"/>
      <c r="BX13" s="1694"/>
    </row>
    <row customHeight="1" ht="11.25">
      <c r="A14" s="1078" t="s">
        <v>1459</v>
      </c>
      <c r="B14" s="1079">
        <v>2012</v>
      </c>
      <c r="I14" s="1080" t="s">
        <v>150</v>
      </c>
      <c r="J14" s="1071" t="s">
        <v>1460</v>
      </c>
      <c r="N14" s="1071" t="s">
        <v>1461</v>
      </c>
      <c r="V14" s="1087">
        <v>13</v>
      </c>
      <c r="W14" s="1088"/>
      <c r="X14" s="1088" t="s">
        <v>1272</v>
      </c>
      <c r="Y14" s="1079" t="s">
        <v>1239</v>
      </c>
      <c r="AW14" s="1124" t="s">
        <v>149</v>
      </c>
      <c r="AX14" s="1124" t="s">
        <v>149</v>
      </c>
      <c r="AZ14" s="1071" t="s">
        <v>1462</v>
      </c>
      <c r="BB14" s="1124" t="s">
        <v>1463</v>
      </c>
      <c r="BC14" s="1124" t="s">
        <v>1455</v>
      </c>
      <c r="BE14" s="1124">
        <v>2012</v>
      </c>
      <c r="BH14" s="1072" t="s">
        <v>1378</v>
      </c>
      <c r="BJ14" s="1221" t="s">
        <v>1464</v>
      </c>
      <c r="BL14" s="1221" t="s">
        <v>1464</v>
      </c>
      <c r="BN14" s="1072" t="s">
        <v>1465</v>
      </c>
      <c r="BQ14" s="1285">
        <v>4213782</v>
      </c>
      <c r="BR14" s="1072" t="s">
        <v>188</v>
      </c>
      <c r="BS14" s="1433"/>
      <c r="BT14" s="1074"/>
      <c r="BU14" s="1074"/>
      <c r="BV14" s="1074"/>
      <c r="BW14" s="1698"/>
      <c r="BX14" s="1694"/>
    </row>
    <row customHeight="1" ht="19.5">
      <c r="A15" s="1078" t="s">
        <v>1466</v>
      </c>
      <c r="B15" s="1079">
        <v>2013</v>
      </c>
      <c r="E15" s="1702" t="s">
        <v>1467</v>
      </c>
      <c r="G15" s="1071" t="s">
        <v>1468</v>
      </c>
      <c r="H15" s="1071" t="s">
        <v>1469</v>
      </c>
      <c r="I15" s="1082" t="s">
        <v>151</v>
      </c>
      <c r="J15" s="1093" t="s">
        <v>599</v>
      </c>
      <c r="N15" s="1162" t="s">
        <v>1470</v>
      </c>
      <c r="X15" s="1091"/>
      <c r="AW15" s="1124" t="s">
        <v>150</v>
      </c>
      <c r="AX15" s="1124" t="s">
        <v>150</v>
      </c>
      <c r="AZ15" s="1124" t="s">
        <v>1389</v>
      </c>
      <c r="BB15" s="1124" t="s">
        <v>1471</v>
      </c>
      <c r="BC15" s="1124" t="s">
        <v>1455</v>
      </c>
      <c r="BE15" s="1124">
        <v>2013</v>
      </c>
      <c r="BH15" s="1072" t="s">
        <v>1394</v>
      </c>
      <c r="BJ15" s="1221" t="s">
        <v>1472</v>
      </c>
      <c r="BL15" s="1221" t="s">
        <v>1472</v>
      </c>
      <c r="BN15" s="1072" t="s">
        <v>1473</v>
      </c>
      <c r="BR15" s="1074"/>
      <c r="BS15" s="1435"/>
      <c r="BT15" s="1074"/>
      <c r="BU15" s="1074"/>
      <c r="BV15" s="1074"/>
      <c r="BW15" s="1698"/>
      <c r="BX15" s="1694"/>
    </row>
    <row customHeight="1" ht="21">
      <c r="A16" s="1874" t="s">
        <v>1474</v>
      </c>
      <c r="B16" s="1079">
        <v>2014</v>
      </c>
      <c r="E16" s="1703" t="s">
        <v>1475</v>
      </c>
      <c r="G16" s="1080" t="s">
        <v>1476</v>
      </c>
      <c r="H16" s="1080" t="s">
        <v>1477</v>
      </c>
      <c r="I16" s="1082" t="s">
        <v>1478</v>
      </c>
      <c r="J16" s="1093" t="s">
        <v>572</v>
      </c>
      <c r="N16" s="1162" t="s">
        <v>1479</v>
      </c>
      <c r="AW16" s="1124" t="s">
        <v>151</v>
      </c>
      <c r="AX16" s="1124" t="s">
        <v>151</v>
      </c>
      <c r="AZ16" s="1124" t="s">
        <v>1405</v>
      </c>
      <c r="BB16" s="1124" t="s">
        <v>1480</v>
      </c>
      <c r="BC16" s="1124" t="s">
        <v>1455</v>
      </c>
      <c r="BE16" s="1124">
        <v>2014</v>
      </c>
      <c r="BH16" s="1072" t="s">
        <v>1410</v>
      </c>
      <c r="BJ16" s="1221" t="s">
        <v>1481</v>
      </c>
      <c r="BL16" s="1221" t="s">
        <v>1481</v>
      </c>
      <c r="BN16" s="1072" t="s">
        <v>1482</v>
      </c>
      <c r="BR16" s="1074"/>
      <c r="BS16" s="1435"/>
      <c r="BT16" s="1074"/>
      <c r="BU16" s="1074"/>
      <c r="BV16" s="1074"/>
      <c r="BW16" s="1698"/>
      <c r="BX16" s="1694"/>
    </row>
    <row customHeight="1" ht="21">
      <c r="A17" s="1078" t="s">
        <v>1483</v>
      </c>
      <c r="B17" s="1079">
        <v>2015</v>
      </c>
      <c r="G17" s="1080" t="s">
        <v>1430</v>
      </c>
      <c r="H17" s="1080" t="s">
        <v>1430</v>
      </c>
      <c r="I17" s="1080" t="s">
        <v>1484</v>
      </c>
      <c r="N17" s="1162" t="s">
        <v>1485</v>
      </c>
      <c r="X17" s="1091"/>
      <c r="AW17" s="1124" t="s">
        <v>1478</v>
      </c>
      <c r="AX17" s="1124" t="s">
        <v>1478</v>
      </c>
      <c r="AZ17" s="1124" t="s">
        <v>1486</v>
      </c>
      <c r="BB17" s="1124" t="s">
        <v>1487</v>
      </c>
      <c r="BC17" s="1124" t="s">
        <v>1338</v>
      </c>
      <c r="BE17" s="1124">
        <v>2015</v>
      </c>
      <c r="BH17" s="1072" t="s">
        <v>1426</v>
      </c>
      <c r="BJ17" s="1221" t="s">
        <v>1488</v>
      </c>
      <c r="BL17" s="1221" t="s">
        <v>1488</v>
      </c>
      <c r="BN17" s="1072" t="s">
        <v>1489</v>
      </c>
      <c r="BR17" s="1071" t="s">
        <v>1282</v>
      </c>
      <c r="BS17" s="1432"/>
      <c r="BU17" s="1071" t="s">
        <v>1490</v>
      </c>
      <c r="BV17" s="1074"/>
      <c r="BW17" s="1694"/>
      <c r="BX17" s="1696" t="s">
        <v>1491</v>
      </c>
      <c r="CA17" s="1071" t="s">
        <v>1492</v>
      </c>
      <c r="CD17" s="1071" t="s">
        <v>1493</v>
      </c>
    </row>
    <row customHeight="1" ht="21">
      <c r="A18" s="1078" t="s">
        <v>1494</v>
      </c>
      <c r="B18" s="1079">
        <v>2016</v>
      </c>
      <c r="E18" s="2009" t="s">
        <v>1495</v>
      </c>
      <c r="I18" s="1080" t="s">
        <v>1496</v>
      </c>
      <c r="N18" s="1162" t="s">
        <v>1497</v>
      </c>
      <c r="X18" s="1091"/>
      <c r="AW18" s="1124" t="s">
        <v>1484</v>
      </c>
      <c r="AX18" s="1124" t="s">
        <v>1484</v>
      </c>
      <c r="BB18" s="1124" t="s">
        <v>1498</v>
      </c>
      <c r="BC18" s="1124" t="s">
        <v>1338</v>
      </c>
      <c r="BE18" s="1124">
        <v>2016</v>
      </c>
      <c r="BH18" s="1072" t="s">
        <v>1440</v>
      </c>
      <c r="BJ18" s="1221" t="s">
        <v>1499</v>
      </c>
      <c r="BL18" s="1221" t="s">
        <v>1499</v>
      </c>
      <c r="BN18" s="1072" t="s">
        <v>1500</v>
      </c>
      <c r="BQ18" s="1436" t="s">
        <v>1311</v>
      </c>
      <c r="BR18" s="1163" t="s">
        <v>1312</v>
      </c>
      <c r="BS18" s="278"/>
      <c r="BT18" s="1436" t="s">
        <v>1501</v>
      </c>
      <c r="BU18" s="1163" t="s">
        <v>1502</v>
      </c>
      <c r="BV18" s="1074"/>
      <c r="BW18" s="1701" t="s">
        <v>1503</v>
      </c>
      <c r="BX18" s="1695" t="s">
        <v>1504</v>
      </c>
      <c r="BZ18" s="1436" t="s">
        <v>1505</v>
      </c>
      <c r="CA18" s="1163" t="s">
        <v>1506</v>
      </c>
      <c r="CC18" s="1436" t="s">
        <v>1507</v>
      </c>
      <c r="CD18" s="1163" t="s">
        <v>1508</v>
      </c>
    </row>
    <row customHeight="1" ht="21">
      <c r="A19" s="1874" t="s">
        <v>1509</v>
      </c>
      <c r="B19" s="1079">
        <v>2017</v>
      </c>
      <c r="E19" s="1078" t="s">
        <v>163</v>
      </c>
      <c r="I19" s="1080" t="s">
        <v>1510</v>
      </c>
      <c r="N19" s="1162" t="s">
        <v>1511</v>
      </c>
      <c r="X19" s="1091"/>
      <c r="AW19" s="1124" t="s">
        <v>1496</v>
      </c>
      <c r="AX19" s="1124" t="s">
        <v>1496</v>
      </c>
      <c r="AZ19" s="1071" t="s">
        <v>1512</v>
      </c>
      <c r="BB19" s="1124" t="s">
        <v>1513</v>
      </c>
      <c r="BC19" s="1124" t="s">
        <v>1338</v>
      </c>
      <c r="BE19" s="1124">
        <v>2017</v>
      </c>
      <c r="BH19" s="1072" t="s">
        <v>1514</v>
      </c>
      <c r="BJ19" s="1221" t="s">
        <v>1515</v>
      </c>
      <c r="BL19" s="1221" t="s">
        <v>1515</v>
      </c>
      <c r="BQ19" s="1285">
        <v>4190064</v>
      </c>
      <c r="BR19" s="1072" t="s">
        <v>1516</v>
      </c>
      <c r="BS19" s="1433"/>
      <c r="BT19" s="1285">
        <v>4189671</v>
      </c>
      <c r="BU19" s="1072" t="s">
        <v>1517</v>
      </c>
      <c r="BV19" s="1074"/>
      <c r="BW19" s="1699">
        <v>4189706</v>
      </c>
      <c r="BX19" s="1697" t="s">
        <v>1518</v>
      </c>
      <c r="BZ19" s="1285">
        <v>4189714</v>
      </c>
      <c r="CA19" s="1072" t="s">
        <v>1519</v>
      </c>
      <c r="CC19" s="1285">
        <v>4189708</v>
      </c>
      <c r="CD19" s="1072" t="s">
        <v>1520</v>
      </c>
    </row>
    <row customHeight="1" ht="21">
      <c r="A20" s="1078" t="s">
        <v>1521</v>
      </c>
      <c r="B20" s="1079">
        <v>2018</v>
      </c>
      <c r="E20" s="1078" t="s">
        <v>1272</v>
      </c>
      <c r="I20" s="1080" t="s">
        <v>1522</v>
      </c>
      <c r="N20" s="1162" t="s">
        <v>1523</v>
      </c>
      <c r="AW20" s="1124" t="s">
        <v>1510</v>
      </c>
      <c r="AX20" s="1124" t="s">
        <v>1510</v>
      </c>
      <c r="AZ20" s="1124" t="s">
        <v>1524</v>
      </c>
      <c r="BB20" s="1124" t="s">
        <v>1525</v>
      </c>
      <c r="BC20" s="1124" t="s">
        <v>1455</v>
      </c>
      <c r="BE20" s="1124">
        <v>2018</v>
      </c>
      <c r="BH20" s="1072" t="s">
        <v>1451</v>
      </c>
      <c r="BJ20" s="1072" t="s">
        <v>1378</v>
      </c>
      <c r="BL20" s="1072" t="s">
        <v>1378</v>
      </c>
      <c r="BQ20" s="1285">
        <v>4190065</v>
      </c>
      <c r="BR20" s="1072" t="s">
        <v>1526</v>
      </c>
      <c r="BS20" s="1433"/>
      <c r="BT20" s="1285">
        <v>4189672</v>
      </c>
      <c r="BU20" s="1072" t="s">
        <v>1527</v>
      </c>
      <c r="BV20" s="1074"/>
      <c r="BW20" s="1699">
        <v>4189705</v>
      </c>
      <c r="BX20" s="1697" t="s">
        <v>1528</v>
      </c>
      <c r="BZ20" s="1285">
        <v>4189713</v>
      </c>
      <c r="CA20" s="1072" t="s">
        <v>1528</v>
      </c>
      <c r="CC20" s="1285">
        <v>4189709</v>
      </c>
      <c r="CD20" s="1072" t="s">
        <v>1529</v>
      </c>
    </row>
    <row customHeight="1" ht="21">
      <c r="A21" s="1078" t="s">
        <v>1530</v>
      </c>
      <c r="B21" s="1079">
        <v>2019</v>
      </c>
      <c r="I21" s="1080" t="s">
        <v>1531</v>
      </c>
      <c r="N21" s="1162" t="s">
        <v>1532</v>
      </c>
      <c r="AW21" s="1124" t="s">
        <v>1522</v>
      </c>
      <c r="AX21" s="1124" t="s">
        <v>1522</v>
      </c>
      <c r="AZ21" s="1124" t="s">
        <v>1533</v>
      </c>
      <c r="BB21" s="1124" t="s">
        <v>1534</v>
      </c>
      <c r="BC21" s="1124" t="s">
        <v>1338</v>
      </c>
      <c r="BE21" s="1124">
        <v>2019</v>
      </c>
      <c r="BH21" s="1072" t="s">
        <v>1458</v>
      </c>
      <c r="BJ21" s="1072" t="s">
        <v>1394</v>
      </c>
      <c r="BL21" s="1072" t="s">
        <v>1394</v>
      </c>
      <c r="BQ21" s="1285">
        <v>4190066</v>
      </c>
      <c r="BR21" s="1072" t="s">
        <v>1535</v>
      </c>
      <c r="BS21" s="1433"/>
      <c r="BT21" s="1285">
        <v>4189673</v>
      </c>
      <c r="BU21" s="1072" t="s">
        <v>1536</v>
      </c>
      <c r="BV21" s="1074"/>
      <c r="BW21" s="1699">
        <v>4189707</v>
      </c>
      <c r="BX21" s="1697" t="s">
        <v>1537</v>
      </c>
      <c r="BZ21" s="1285">
        <v>4189712</v>
      </c>
      <c r="CA21" s="1072" t="s">
        <v>1538</v>
      </c>
      <c r="CC21" s="1285">
        <v>4189710</v>
      </c>
      <c r="CD21" s="1072" t="s">
        <v>1539</v>
      </c>
    </row>
    <row customHeight="1" ht="21">
      <c r="A22" s="1078" t="s">
        <v>1540</v>
      </c>
      <c r="B22" s="1079">
        <v>2020</v>
      </c>
      <c r="N22" s="1162" t="s">
        <v>1541</v>
      </c>
      <c r="AW22" s="1124" t="s">
        <v>1531</v>
      </c>
      <c r="AX22" s="1124" t="s">
        <v>1531</v>
      </c>
      <c r="AZ22" s="1124" t="s">
        <v>1542</v>
      </c>
      <c r="BB22" s="1124" t="s">
        <v>1543</v>
      </c>
      <c r="BC22" s="1124" t="s">
        <v>1338</v>
      </c>
      <c r="BE22" s="1124">
        <v>2020</v>
      </c>
      <c r="BH22" s="1072" t="s">
        <v>1465</v>
      </c>
      <c r="BJ22" s="1072" t="s">
        <v>1410</v>
      </c>
      <c r="BL22" s="1072" t="s">
        <v>1410</v>
      </c>
      <c r="BQ22" s="1285">
        <v>4190067</v>
      </c>
      <c r="BR22" s="1072" t="s">
        <v>1544</v>
      </c>
      <c r="BS22" s="1433"/>
      <c r="BT22" s="1285">
        <v>4189674</v>
      </c>
      <c r="BU22" s="1072" t="s">
        <v>1545</v>
      </c>
      <c r="BV22" s="1074"/>
      <c r="BW22" s="1074"/>
      <c r="CC22" s="1285">
        <v>4189711</v>
      </c>
      <c r="CD22" s="1072" t="s">
        <v>294</v>
      </c>
    </row>
    <row customHeight="1" ht="21">
      <c r="A23" s="1078" t="s">
        <v>1546</v>
      </c>
      <c r="B23" s="1079">
        <v>2021</v>
      </c>
      <c r="AW23" s="1124" t="s">
        <v>1547</v>
      </c>
      <c r="AX23" s="1124" t="s">
        <v>1547</v>
      </c>
      <c r="AZ23" s="1124" t="s">
        <v>1548</v>
      </c>
      <c r="BB23" s="1124" t="s">
        <v>1549</v>
      </c>
      <c r="BC23" s="1124" t="s">
        <v>1249</v>
      </c>
      <c r="BE23" s="1124">
        <v>2021</v>
      </c>
      <c r="BH23" s="1072" t="s">
        <v>1473</v>
      </c>
      <c r="BJ23" s="1072" t="s">
        <v>1426</v>
      </c>
      <c r="BL23" s="1072" t="s">
        <v>1426</v>
      </c>
      <c r="BQ23" s="1285">
        <v>4190068</v>
      </c>
      <c r="BR23" s="1072" t="s">
        <v>1550</v>
      </c>
      <c r="BS23" s="1433"/>
      <c r="BT23" s="1285">
        <v>4189675</v>
      </c>
      <c r="BU23" s="1072" t="s">
        <v>1551</v>
      </c>
      <c r="BV23" s="1074"/>
      <c r="BW23" s="1074"/>
      <c r="CC23" s="1285">
        <v>5110778</v>
      </c>
      <c r="CD23" s="1072" t="s">
        <v>1552</v>
      </c>
    </row>
    <row customHeight="1" ht="21">
      <c r="A24" s="1078" t="s">
        <v>1553</v>
      </c>
      <c r="B24" s="1079">
        <v>2022</v>
      </c>
      <c r="AW24" s="1124" t="s">
        <v>1554</v>
      </c>
      <c r="AX24" s="1124" t="s">
        <v>1554</v>
      </c>
      <c r="AZ24" s="1124" t="s">
        <v>1555</v>
      </c>
      <c r="BB24" s="1124" t="s">
        <v>1556</v>
      </c>
      <c r="BC24" s="1124" t="s">
        <v>1557</v>
      </c>
      <c r="BE24" s="1124">
        <v>2022</v>
      </c>
      <c r="BH24" s="1072" t="s">
        <v>1482</v>
      </c>
      <c r="BJ24" s="1072" t="s">
        <v>1440</v>
      </c>
      <c r="BL24" s="1072" t="s">
        <v>1440</v>
      </c>
      <c r="BQ24" s="1285">
        <v>4190069</v>
      </c>
      <c r="BR24" s="1072" t="s">
        <v>1558</v>
      </c>
      <c r="BS24" s="1433"/>
      <c r="BT24" s="1285">
        <v>4189676</v>
      </c>
      <c r="BU24" s="1072" t="s">
        <v>1559</v>
      </c>
      <c r="BV24" s="1074"/>
      <c r="BW24" s="1074"/>
      <c r="CC24" s="1285">
        <v>25575374</v>
      </c>
      <c r="CD24" s="1072" t="s">
        <v>1560</v>
      </c>
    </row>
    <row customHeight="1" ht="11.25">
      <c r="A25" s="1078" t="s">
        <v>1561</v>
      </c>
      <c r="B25" s="1079">
        <v>2023</v>
      </c>
      <c r="AW25" s="1124" t="s">
        <v>1562</v>
      </c>
      <c r="AX25" s="1124" t="s">
        <v>1562</v>
      </c>
      <c r="AZ25" s="1124" t="s">
        <v>1563</v>
      </c>
      <c r="BB25" s="1124" t="s">
        <v>1564</v>
      </c>
      <c r="BC25" s="1124" t="s">
        <v>1557</v>
      </c>
      <c r="BE25" s="1124">
        <v>2023</v>
      </c>
      <c r="BH25" s="1072" t="s">
        <v>1489</v>
      </c>
      <c r="BJ25" s="1072" t="s">
        <v>1514</v>
      </c>
      <c r="BL25" s="1072" t="s">
        <v>1514</v>
      </c>
      <c r="BQ25" s="1285">
        <v>4190070</v>
      </c>
      <c r="BR25" s="1072" t="s">
        <v>1565</v>
      </c>
      <c r="BS25" s="1433"/>
      <c r="BT25" s="1285">
        <v>4189677</v>
      </c>
      <c r="BU25" s="1072" t="s">
        <v>1566</v>
      </c>
      <c r="BV25" s="1074"/>
      <c r="BW25" s="1074"/>
    </row>
    <row customHeight="1" ht="11.25">
      <c r="A26" s="1078" t="s">
        <v>1567</v>
      </c>
      <c r="B26" s="1079">
        <v>2024</v>
      </c>
      <c r="J26" s="1735" t="s">
        <v>1568</v>
      </c>
      <c r="AX26" s="1124" t="s">
        <v>1569</v>
      </c>
      <c r="AZ26" s="1124" t="s">
        <v>1433</v>
      </c>
      <c r="BB26" s="1124" t="s">
        <v>1570</v>
      </c>
      <c r="BC26" s="1124" t="s">
        <v>1557</v>
      </c>
      <c r="BE26" s="1124">
        <v>2024</v>
      </c>
      <c r="BH26" s="1072" t="s">
        <v>1500</v>
      </c>
      <c r="BJ26" s="1072" t="s">
        <v>1451</v>
      </c>
      <c r="BL26" s="1072" t="s">
        <v>1451</v>
      </c>
      <c r="BQ26" s="1285">
        <v>4190071</v>
      </c>
      <c r="BR26" s="1072" t="s">
        <v>1571</v>
      </c>
      <c r="BS26" s="1433"/>
      <c r="BV26" s="1074"/>
      <c r="BW26" s="1074"/>
    </row>
    <row customHeight="1" ht="11.25">
      <c r="A27" s="1078" t="s">
        <v>1572</v>
      </c>
      <c r="B27" s="1079">
        <v>2025</v>
      </c>
      <c r="J27" s="180" t="s">
        <v>515</v>
      </c>
      <c r="AX27" s="1124" t="s">
        <v>1573</v>
      </c>
      <c r="BB27" s="1124" t="s">
        <v>1574</v>
      </c>
      <c r="BC27" s="1124" t="s">
        <v>1557</v>
      </c>
      <c r="BE27" s="1124">
        <v>2025</v>
      </c>
      <c r="BH27" s="1074" t="s">
        <v>28</v>
      </c>
      <c r="BJ27" s="1072" t="s">
        <v>1458</v>
      </c>
      <c r="BL27" s="1072" t="s">
        <v>1458</v>
      </c>
      <c r="BN27" s="1074" t="s">
        <v>28</v>
      </c>
      <c r="BQ27" s="1285">
        <v>4190072</v>
      </c>
      <c r="BR27" s="1072" t="s">
        <v>1575</v>
      </c>
      <c r="BS27" s="1433"/>
      <c r="BV27" s="1074"/>
      <c r="BW27" s="1074"/>
    </row>
    <row customHeight="1" ht="11.25">
      <c r="A28" s="1078" t="s">
        <v>1576</v>
      </c>
      <c r="D28" s="1105"/>
      <c r="E28" s="1106"/>
      <c r="F28" s="1106"/>
      <c r="H28" s="1107" t="s">
        <v>1577</v>
      </c>
      <c r="AX28" s="1124" t="s">
        <v>1578</v>
      </c>
      <c r="AZ28" s="1071" t="s">
        <v>1579</v>
      </c>
      <c r="BB28" s="1124" t="s">
        <v>1580</v>
      </c>
      <c r="BC28" s="1124" t="s">
        <v>1581</v>
      </c>
      <c r="BE28" s="1124">
        <v>2026</v>
      </c>
      <c r="BH28" s="1074" t="s">
        <v>28</v>
      </c>
      <c r="BJ28" s="1072" t="s">
        <v>1465</v>
      </c>
      <c r="BL28" s="1072" t="s">
        <v>1465</v>
      </c>
      <c r="BN28" s="1074" t="s">
        <v>28</v>
      </c>
      <c r="BQ28" s="1285">
        <v>4190073</v>
      </c>
      <c r="BR28" s="1072" t="s">
        <v>1582</v>
      </c>
      <c r="BS28" s="1433"/>
      <c r="BV28" s="1074"/>
      <c r="BW28" s="1074"/>
    </row>
    <row customHeight="1" ht="11.25">
      <c r="A29" s="1078" t="s">
        <v>1583</v>
      </c>
      <c r="D29" s="1108" t="s">
        <v>1584</v>
      </c>
      <c r="E29" s="1109" t="str">
        <f>IF(TEMPLATE_GROUP="","",INDEX(StartDateList,MATCH(TEMPLATE_GROUP,CodeTemplateList,0),1))</f>
        <v>01.01.2027</v>
      </c>
      <c r="F29" s="1109" t="str">
        <f>IF(TEMPLATE_GROUP="","",INDEX(EndDateList,MATCH(TEMPLATE_GROUP,CodeTemplateList,0),1))</f>
        <v>31.12.2027</v>
      </c>
      <c r="H29" s="1110" t="s">
        <v>1585</v>
      </c>
      <c r="AX29" s="1124" t="s">
        <v>1586</v>
      </c>
      <c r="AZ29" s="1124" t="s">
        <v>1234</v>
      </c>
      <c r="BB29" s="1124" t="s">
        <v>1433</v>
      </c>
      <c r="BC29" s="1095"/>
      <c r="BE29" s="1124">
        <v>2027</v>
      </c>
      <c r="BJ29" s="1072" t="s">
        <v>1473</v>
      </c>
      <c r="BL29" s="1072" t="s">
        <v>1473</v>
      </c>
    </row>
    <row customHeight="1" ht="11.25">
      <c r="A30" s="1078" t="s">
        <v>1587</v>
      </c>
      <c r="D30" s="1111"/>
      <c r="E30" s="1112"/>
      <c r="F30" s="1112"/>
      <c r="AX30" s="1124" t="s">
        <v>1588</v>
      </c>
      <c r="AZ30" s="1124" t="s">
        <v>1261</v>
      </c>
      <c r="BE30" s="1124">
        <v>2028</v>
      </c>
      <c r="BJ30" s="1072" t="s">
        <v>1589</v>
      </c>
      <c r="BL30" s="1072" t="s">
        <v>1589</v>
      </c>
    </row>
    <row customHeight="1" ht="12.75">
      <c r="A31" s="1078" t="s">
        <v>1590</v>
      </c>
      <c r="D31" s="1105"/>
      <c r="E31" s="1106"/>
      <c r="F31" s="1106"/>
      <c r="H31" s="1113"/>
      <c r="AX31" s="1124" t="s">
        <v>1591</v>
      </c>
      <c r="AZ31" s="1124" t="s">
        <v>1592</v>
      </c>
      <c r="BE31" s="1124">
        <v>2029</v>
      </c>
      <c r="BJ31" s="1072" t="s">
        <v>1593</v>
      </c>
      <c r="BL31" s="1072" t="s">
        <v>1593</v>
      </c>
    </row>
    <row customHeight="1" ht="11.25">
      <c r="A32" s="1078" t="s">
        <v>1594</v>
      </c>
      <c r="D32" s="1108" t="s">
        <v>1595</v>
      </c>
      <c r="E32" s="1109" t="str">
        <f>IF(TEMPLATE_GROUP="","",INDEX(StartDateList,MATCH(TEMPLATE_GROUP,CodeTemplateList,0),1))</f>
        <v>01.01.2027</v>
      </c>
      <c r="F32" s="1109" t="str">
        <f>IF(TEMPLATE_GROUP="","",INDEX(EndDateList,MATCH(TEMPLATE_GROUP,CodeTemplateList,0),1))</f>
        <v>31.12.2027</v>
      </c>
      <c r="H32" s="1114" t="s">
        <v>1596</v>
      </c>
      <c r="O32" s="1078" t="s">
        <v>1232</v>
      </c>
      <c r="AX32" s="1124" t="s">
        <v>1597</v>
      </c>
      <c r="AZ32" s="1124" t="s">
        <v>1327</v>
      </c>
      <c r="BE32" s="1124">
        <v>2030</v>
      </c>
      <c r="BJ32" s="1072" t="s">
        <v>1482</v>
      </c>
      <c r="BL32" s="1072" t="s">
        <v>1482</v>
      </c>
    </row>
    <row customHeight="1" ht="11.25">
      <c r="A33" s="1078" t="s">
        <v>1598</v>
      </c>
      <c r="O33" s="1078" t="s">
        <v>1258</v>
      </c>
      <c r="AX33" s="1124" t="s">
        <v>1599</v>
      </c>
      <c r="AZ33" s="1124" t="s">
        <v>1233</v>
      </c>
      <c r="BE33" s="1124">
        <v>2031</v>
      </c>
      <c r="BJ33" s="1072" t="s">
        <v>1489</v>
      </c>
      <c r="BL33" s="1072" t="s">
        <v>1489</v>
      </c>
    </row>
    <row customHeight="1" ht="11.25">
      <c r="A34" s="1078" t="s">
        <v>1600</v>
      </c>
      <c r="O34" s="1078" t="s">
        <v>1293</v>
      </c>
      <c r="AX34" s="1124" t="s">
        <v>1601</v>
      </c>
      <c r="BE34" s="1124">
        <v>2032</v>
      </c>
      <c r="BJ34" s="1072" t="s">
        <v>1500</v>
      </c>
      <c r="BL34" s="1072" t="s">
        <v>1500</v>
      </c>
    </row>
    <row customHeight="1" ht="11.25">
      <c r="A35" s="1078" t="s">
        <v>1602</v>
      </c>
      <c r="O35" s="1078" t="s">
        <v>1325</v>
      </c>
      <c r="AX35" s="1124" t="s">
        <v>1603</v>
      </c>
      <c r="AZ35" s="1071" t="s">
        <v>1604</v>
      </c>
      <c r="BE35" s="1124">
        <v>2033</v>
      </c>
      <c r="BL35" s="1072" t="s">
        <v>1605</v>
      </c>
    </row>
    <row customHeight="1" ht="11.25">
      <c r="A36" s="1874" t="s">
        <v>1606</v>
      </c>
      <c r="D36" s="1115" t="s">
        <v>1607</v>
      </c>
      <c r="E36" s="1116" t="s">
        <v>869</v>
      </c>
      <c r="F36" s="1117" t="str">
        <f>INDEX(E37:E41,MATCH(TEMPLATE_SPHERE,F37:F41,0))</f>
        <v>холодного водоснабжения</v>
      </c>
      <c r="G36" s="1117" t="str">
        <f>INDEX(G37:G41,MATCH(TEMPLATE_SPHERE,F37:F41,0))</f>
        <v>холодное водоснабжение</v>
      </c>
      <c r="O36" s="1078" t="s">
        <v>1349</v>
      </c>
      <c r="AX36" s="1124" t="s">
        <v>1608</v>
      </c>
      <c r="AZ36" s="1124" t="s">
        <v>1233</v>
      </c>
      <c r="BE36" s="1124">
        <v>2034</v>
      </c>
      <c r="BL36" s="1072" t="s">
        <v>1609</v>
      </c>
    </row>
    <row customHeight="1" ht="11.25">
      <c r="A37" s="1078" t="s">
        <v>1610</v>
      </c>
      <c r="E37" s="411" t="s">
        <v>1611</v>
      </c>
      <c r="F37" s="1118" t="s">
        <v>823</v>
      </c>
      <c r="G37" s="411" t="s">
        <v>1612</v>
      </c>
      <c r="O37" s="1078" t="s">
        <v>1368</v>
      </c>
      <c r="AX37" s="1124" t="s">
        <v>1613</v>
      </c>
      <c r="AZ37" s="1124" t="s">
        <v>1260</v>
      </c>
      <c r="BE37" s="1124">
        <v>2035</v>
      </c>
    </row>
    <row customHeight="1" ht="11.25">
      <c r="A38" s="1078" t="s">
        <v>1614</v>
      </c>
      <c r="E38" s="411" t="s">
        <v>1615</v>
      </c>
      <c r="F38" s="1119" t="s">
        <v>869</v>
      </c>
      <c r="G38" s="411" t="s">
        <v>1616</v>
      </c>
      <c r="O38" s="1078" t="s">
        <v>1385</v>
      </c>
      <c r="AX38" s="1124" t="s">
        <v>1617</v>
      </c>
      <c r="AZ38" s="1124" t="s">
        <v>1294</v>
      </c>
      <c r="BE38" s="1124">
        <v>2036</v>
      </c>
      <c r="BH38" s="1071" t="s">
        <v>1618</v>
      </c>
      <c r="BJ38" s="1071" t="s">
        <v>1619</v>
      </c>
      <c r="BL38" s="1071" t="s">
        <v>1620</v>
      </c>
      <c r="BN38" s="1071" t="s">
        <v>1621</v>
      </c>
    </row>
    <row customHeight="1" ht="11.25">
      <c r="A39" s="1078" t="s">
        <v>1622</v>
      </c>
      <c r="E39" s="411" t="s">
        <v>1623</v>
      </c>
      <c r="F39" s="1119" t="s">
        <v>922</v>
      </c>
      <c r="G39" s="411" t="s">
        <v>1624</v>
      </c>
      <c r="O39" s="1078" t="s">
        <v>1401</v>
      </c>
      <c r="AX39" s="1124" t="s">
        <v>1625</v>
      </c>
      <c r="AZ39" s="1124" t="s">
        <v>1326</v>
      </c>
      <c r="BE39" s="1124">
        <v>2037</v>
      </c>
      <c r="BH39" s="1072" t="s">
        <v>1626</v>
      </c>
      <c r="BJ39" s="1221" t="s">
        <v>1626</v>
      </c>
      <c r="BL39" s="1221" t="s">
        <v>1626</v>
      </c>
      <c r="BN39" s="1072" t="s">
        <v>1627</v>
      </c>
    </row>
    <row customHeight="1" ht="11.25">
      <c r="A40" s="1078" t="s">
        <v>1628</v>
      </c>
      <c r="E40" s="411" t="s">
        <v>1629</v>
      </c>
      <c r="F40" s="1119" t="s">
        <v>909</v>
      </c>
      <c r="G40" s="411" t="s">
        <v>1630</v>
      </c>
      <c r="O40" s="1078" t="s">
        <v>1417</v>
      </c>
      <c r="AX40" s="1124" t="s">
        <v>1631</v>
      </c>
      <c r="BE40" s="1124">
        <v>2038</v>
      </c>
      <c r="BH40" s="1072" t="s">
        <v>1632</v>
      </c>
      <c r="BJ40" s="1221" t="s">
        <v>1042</v>
      </c>
      <c r="BL40" s="1221" t="s">
        <v>1042</v>
      </c>
      <c r="BN40" s="1072" t="s">
        <v>1076</v>
      </c>
    </row>
    <row customHeight="1" ht="11.25">
      <c r="A41" s="1078" t="s">
        <v>1633</v>
      </c>
      <c r="E41" s="411" t="s">
        <v>1634</v>
      </c>
      <c r="F41" s="1119" t="s">
        <v>1635</v>
      </c>
      <c r="G41" s="411" t="s">
        <v>1634</v>
      </c>
      <c r="O41" s="1078" t="s">
        <v>1433</v>
      </c>
      <c r="AX41" s="1124" t="s">
        <v>1636</v>
      </c>
      <c r="AZ41" s="1071" t="s">
        <v>1637</v>
      </c>
      <c r="BE41" s="1124">
        <v>2039</v>
      </c>
      <c r="BH41" s="1072" t="s">
        <v>1638</v>
      </c>
      <c r="BJ41" s="1221" t="s">
        <v>1038</v>
      </c>
      <c r="BL41" s="1221" t="s">
        <v>1038</v>
      </c>
      <c r="BN41" s="1072" t="s">
        <v>1063</v>
      </c>
    </row>
    <row customHeight="1" ht="11.25">
      <c r="A42" s="1078" t="s">
        <v>1639</v>
      </c>
      <c r="AX42" s="1124" t="s">
        <v>1640</v>
      </c>
      <c r="AZ42" s="1124" t="s">
        <v>1232</v>
      </c>
      <c r="BE42" s="1124">
        <v>2040</v>
      </c>
      <c r="BH42" s="1072" t="s">
        <v>1060</v>
      </c>
      <c r="BJ42" s="1221" t="s">
        <v>1040</v>
      </c>
      <c r="BL42" s="1221" t="s">
        <v>1040</v>
      </c>
      <c r="BN42" s="1072" t="s">
        <v>1641</v>
      </c>
    </row>
    <row customHeight="1" ht="11.25">
      <c r="A43" s="1078" t="s">
        <v>1642</v>
      </c>
      <c r="AX43" s="1124" t="s">
        <v>1643</v>
      </c>
      <c r="AZ43" s="1124" t="s">
        <v>1258</v>
      </c>
      <c r="BE43" s="1124">
        <v>2041</v>
      </c>
      <c r="BH43" s="1072" t="s">
        <v>1644</v>
      </c>
      <c r="BJ43" s="1221" t="s">
        <v>1638</v>
      </c>
      <c r="BL43" s="1221" t="s">
        <v>1638</v>
      </c>
      <c r="BN43" s="1072" t="s">
        <v>1645</v>
      </c>
    </row>
    <row customHeight="1" ht="11.25">
      <c r="A44" s="1078" t="s">
        <v>1646</v>
      </c>
      <c r="G44" s="1098">
        <f>YEAR(TODAY())</f>
        <v>2026</v>
      </c>
      <c r="I44" s="803" t="s">
        <v>1647</v>
      </c>
      <c r="J44" s="1093" t="s">
        <v>1648</v>
      </c>
      <c r="K44" s="1093" t="s">
        <v>1649</v>
      </c>
      <c r="AX44" s="1124" t="s">
        <v>1650</v>
      </c>
      <c r="AZ44" s="1124" t="s">
        <v>1293</v>
      </c>
      <c r="BE44" s="1124">
        <v>2042</v>
      </c>
      <c r="BH44" s="1072" t="s">
        <v>1651</v>
      </c>
      <c r="BJ44" s="1221" t="s">
        <v>1060</v>
      </c>
      <c r="BL44" s="1221" t="s">
        <v>1060</v>
      </c>
      <c r="BN44" s="1072" t="s">
        <v>1652</v>
      </c>
    </row>
    <row customHeight="1" ht="11.25">
      <c r="A45" s="1078" t="s">
        <v>1653</v>
      </c>
      <c r="D45" s="1115" t="s">
        <v>1654</v>
      </c>
      <c r="E45" s="1116" t="s">
        <v>1655</v>
      </c>
      <c r="F45" s="801" t="s">
        <v>1656</v>
      </c>
      <c r="G45" s="800" t="s">
        <v>1657</v>
      </c>
      <c r="H45" s="803" t="s">
        <v>1658</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1659</v>
      </c>
      <c r="AZ45" s="1124" t="s">
        <v>1325</v>
      </c>
      <c r="BE45" s="1124">
        <v>2043</v>
      </c>
      <c r="BH45" s="1072" t="s">
        <v>1660</v>
      </c>
      <c r="BJ45" s="1221" t="s">
        <v>1054</v>
      </c>
      <c r="BL45" s="1221" t="s">
        <v>1054</v>
      </c>
      <c r="BN45" s="1072" t="s">
        <v>1661</v>
      </c>
    </row>
    <row customHeight="1" ht="11.25">
      <c r="A46" s="1078" t="s">
        <v>1662</v>
      </c>
      <c r="E46" s="411" t="s">
        <v>26</v>
      </c>
      <c r="F46" s="1118" t="s">
        <v>1663</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1664</v>
      </c>
      <c r="AZ46" s="1124" t="s">
        <v>1349</v>
      </c>
      <c r="BE46" s="1124">
        <v>2044</v>
      </c>
      <c r="BH46" s="1072" t="s">
        <v>1063</v>
      </c>
      <c r="BJ46" s="1221" t="s">
        <v>1044</v>
      </c>
      <c r="BL46" s="1221" t="s">
        <v>1044</v>
      </c>
      <c r="BN46" s="1072" t="s">
        <v>1665</v>
      </c>
    </row>
    <row customHeight="1" ht="11.25">
      <c r="A47" s="1078" t="s">
        <v>1666</v>
      </c>
      <c r="E47" s="411" t="s">
        <v>33</v>
      </c>
      <c r="F47" s="1119" t="s">
        <v>1667</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1668</v>
      </c>
      <c r="AZ47" s="1124" t="s">
        <v>1368</v>
      </c>
      <c r="BE47" s="1124">
        <v>2045</v>
      </c>
      <c r="BH47" s="1072" t="s">
        <v>1641</v>
      </c>
      <c r="BJ47" s="1221" t="s">
        <v>1046</v>
      </c>
      <c r="BL47" s="1221" t="s">
        <v>1046</v>
      </c>
      <c r="BN47" s="1072" t="s">
        <v>1669</v>
      </c>
    </row>
    <row customHeight="1" ht="11.25">
      <c r="A48" s="1078" t="s">
        <v>1670</v>
      </c>
      <c r="E48" s="411" t="s">
        <v>1671</v>
      </c>
      <c r="F48" s="1119" t="s">
        <v>1672</v>
      </c>
      <c r="G48" s="1120" t="str">
        <f>_xlfn.IFERROR(IF(f_year="","01.01."&amp;CURRENT_YEAR,"01.01."&amp;f_year),"01.01."&amp;CURRENT_YEAR)</f>
        <v>01.01.2026</v>
      </c>
      <c r="H48" s="1120" t="str">
        <f>_xlfn.IFERROR(IF(f_year="","31.12."&amp;CURRENT_YEAR,"31.12."&amp;f_year),"31.12."&amp;CURRENT_YEAR)</f>
        <v>31.12.2026</v>
      </c>
      <c r="I48" s="1746">
        <f>IF(f_year="",TRUE,FALSE)</f>
        <v>1</v>
      </c>
      <c r="J48" s="1749" t="s">
        <v>1673</v>
      </c>
      <c r="K48" s="1750"/>
      <c r="AX48" s="1124" t="s">
        <v>1674</v>
      </c>
      <c r="AZ48" s="1124" t="s">
        <v>1385</v>
      </c>
      <c r="BE48" s="1124">
        <v>2046</v>
      </c>
      <c r="BH48" s="1072" t="s">
        <v>1645</v>
      </c>
      <c r="BJ48" s="1221" t="s">
        <v>1048</v>
      </c>
      <c r="BL48" s="1221" t="s">
        <v>1048</v>
      </c>
      <c r="BN48" s="1072" t="s">
        <v>1675</v>
      </c>
    </row>
    <row customHeight="1" ht="11.25">
      <c r="A49" s="1078" t="s">
        <v>1676</v>
      </c>
      <c r="E49" s="411" t="s">
        <v>1677</v>
      </c>
      <c r="F49" s="1119" t="s">
        <v>1678</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1679</v>
      </c>
      <c r="AZ49" s="1124" t="s">
        <v>1401</v>
      </c>
      <c r="BE49" s="1124">
        <v>2047</v>
      </c>
      <c r="BH49" s="1072" t="s">
        <v>1064</v>
      </c>
      <c r="BJ49" s="1221" t="s">
        <v>1050</v>
      </c>
      <c r="BL49" s="1221" t="s">
        <v>1050</v>
      </c>
    </row>
    <row customHeight="1" ht="11.25">
      <c r="A50" s="1078" t="s">
        <v>1680</v>
      </c>
      <c r="E50" s="411" t="s">
        <v>1681</v>
      </c>
      <c r="F50" s="1119" t="s">
        <v>1034</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1682</v>
      </c>
      <c r="AZ50" s="1124" t="s">
        <v>1417</v>
      </c>
      <c r="BE50" s="1124">
        <v>2048</v>
      </c>
      <c r="BH50" s="1072" t="s">
        <v>1652</v>
      </c>
      <c r="BJ50" s="1221" t="s">
        <v>1052</v>
      </c>
      <c r="BL50" s="1221" t="s">
        <v>1052</v>
      </c>
    </row>
    <row customHeight="1" ht="11.25">
      <c r="A51" s="1078" t="s">
        <v>1683</v>
      </c>
      <c r="E51" s="411" t="s">
        <v>1684</v>
      </c>
      <c r="F51" s="1119" t="s">
        <v>1655</v>
      </c>
      <c r="G51" s="1120" t="str">
        <f>_xlfn.IFERROR(IF(TITLE_PERIOD_START="","01.01."&amp;CURRENT_YEAR,"01.01."&amp;YEAR(TITLE_PERIOD_START)),"01.01."&amp;CURRENT_YEAR)</f>
        <v>01.01.2027</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1685</v>
      </c>
      <c r="AZ51" s="1124" t="s">
        <v>1433</v>
      </c>
      <c r="BE51" s="1124">
        <v>2049</v>
      </c>
      <c r="BH51" s="1072" t="s">
        <v>1661</v>
      </c>
      <c r="BJ51" s="1221" t="s">
        <v>1686</v>
      </c>
      <c r="BL51" s="1221" t="s">
        <v>1686</v>
      </c>
    </row>
    <row customHeight="1" ht="11.25">
      <c r="A52" s="1078" t="s">
        <v>16</v>
      </c>
      <c r="E52" s="411" t="s">
        <v>1687</v>
      </c>
      <c r="F52" s="1119" t="s">
        <v>1688</v>
      </c>
      <c r="G52" s="1120" t="str">
        <f>_xlfn.IFERROR(IF(TITLE_PERIOD_START="","01.01."&amp;CURRENT_YEAR,"01.01."&amp;YEAR(TITLE_PERIOD_START)),"01.01."&amp;CURRENT_YEAR)</f>
        <v>01.01.2027</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1689</v>
      </c>
      <c r="AZ52" s="1124" t="s">
        <v>1233</v>
      </c>
      <c r="BE52" s="1124">
        <v>2050</v>
      </c>
      <c r="BH52" s="1072" t="s">
        <v>1665</v>
      </c>
      <c r="BJ52" s="1221" t="s">
        <v>1063</v>
      </c>
      <c r="BL52" s="1221" t="s">
        <v>1063</v>
      </c>
    </row>
    <row customHeight="1" ht="11.25">
      <c r="A53" s="1078" t="s">
        <v>1690</v>
      </c>
      <c r="E53" s="411" t="s">
        <v>1691</v>
      </c>
      <c r="F53" s="1119" t="s">
        <v>1691</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1692</v>
      </c>
      <c r="K53" s="1750"/>
      <c r="AX53" s="1124" t="s">
        <v>1693</v>
      </c>
      <c r="BE53" s="1124">
        <v>2051</v>
      </c>
      <c r="BH53" s="1072" t="s">
        <v>1669</v>
      </c>
      <c r="BJ53" s="1221" t="s">
        <v>1641</v>
      </c>
      <c r="BL53" s="1221" t="s">
        <v>1641</v>
      </c>
    </row>
    <row customHeight="1" ht="11.25">
      <c r="A54" s="1078" t="s">
        <v>1694</v>
      </c>
      <c r="AX54" s="1124" t="s">
        <v>1695</v>
      </c>
      <c r="AZ54" s="1071" t="s">
        <v>1696</v>
      </c>
      <c r="BE54" s="1124">
        <v>2052</v>
      </c>
      <c r="BH54" s="1072" t="s">
        <v>1675</v>
      </c>
      <c r="BJ54" s="1221" t="s">
        <v>1645</v>
      </c>
      <c r="BL54" s="1221" t="s">
        <v>1645</v>
      </c>
    </row>
    <row customHeight="1" ht="11.25">
      <c r="A55" s="1078" t="s">
        <v>1697</v>
      </c>
      <c r="AX55" s="1124" t="s">
        <v>1698</v>
      </c>
      <c r="AZ55" s="1124" t="s">
        <v>1235</v>
      </c>
      <c r="BE55" s="1124">
        <v>2053</v>
      </c>
      <c r="BH55" s="1074" t="s">
        <v>28</v>
      </c>
      <c r="BJ55" s="1221" t="s">
        <v>1064</v>
      </c>
      <c r="BL55" s="1221" t="s">
        <v>1064</v>
      </c>
    </row>
    <row customHeight="1" ht="11.25">
      <c r="A56" s="1078" t="s">
        <v>1699</v>
      </c>
      <c r="D56" s="1122" t="s">
        <v>1700</v>
      </c>
      <c r="E56" s="1099" t="s">
        <v>109</v>
      </c>
      <c r="F56" s="1078" t="s">
        <v>1701</v>
      </c>
      <c r="AX56" s="1124" t="s">
        <v>1702</v>
      </c>
      <c r="AZ56" s="1124" t="s">
        <v>1262</v>
      </c>
      <c r="BE56" s="1124">
        <v>2054</v>
      </c>
      <c r="BH56" s="1074" t="s">
        <v>28</v>
      </c>
      <c r="BJ56" s="1221" t="s">
        <v>1652</v>
      </c>
      <c r="BL56" s="1221" t="s">
        <v>1652</v>
      </c>
    </row>
    <row customHeight="1" ht="11.25">
      <c r="A57" s="1078" t="s">
        <v>1703</v>
      </c>
      <c r="D57" s="1122" t="s">
        <v>1704</v>
      </c>
      <c r="E57" s="1099" t="s">
        <v>109</v>
      </c>
      <c r="F57" s="1078" t="s">
        <v>1701</v>
      </c>
      <c r="AX57" s="1124" t="s">
        <v>1705</v>
      </c>
      <c r="AZ57" s="1124" t="s">
        <v>1296</v>
      </c>
      <c r="BE57" s="1124">
        <v>2055</v>
      </c>
      <c r="BJ57" s="1221" t="s">
        <v>1661</v>
      </c>
      <c r="BL57" s="1221" t="s">
        <v>1661</v>
      </c>
    </row>
    <row customHeight="1" ht="11.25">
      <c r="A58" s="1078" t="s">
        <v>1706</v>
      </c>
      <c r="D58" s="1122" t="s">
        <v>1707</v>
      </c>
      <c r="E58" s="1099" t="s">
        <v>109</v>
      </c>
      <c r="F58" s="1078" t="s">
        <v>1701</v>
      </c>
      <c r="AX58" s="1124" t="s">
        <v>1708</v>
      </c>
      <c r="BE58" s="1124">
        <v>2056</v>
      </c>
      <c r="BJ58" s="1221" t="s">
        <v>1665</v>
      </c>
      <c r="BL58" s="1221" t="s">
        <v>1665</v>
      </c>
    </row>
    <row customHeight="1" ht="11.25">
      <c r="A59" s="1078" t="s">
        <v>1709</v>
      </c>
      <c r="D59" s="1122" t="s">
        <v>129</v>
      </c>
      <c r="E59" s="1099" t="s">
        <v>1597</v>
      </c>
      <c r="F59" s="1078" t="s">
        <v>1710</v>
      </c>
      <c r="AX59" s="1124" t="s">
        <v>1711</v>
      </c>
      <c r="AZ59" s="1071" t="s">
        <v>1712</v>
      </c>
      <c r="BE59" s="1124">
        <v>2057</v>
      </c>
      <c r="BJ59" s="1221" t="s">
        <v>1669</v>
      </c>
      <c r="BL59" s="1221" t="s">
        <v>1669</v>
      </c>
    </row>
    <row customHeight="1" ht="11.25">
      <c r="A60" s="1078" t="s">
        <v>1713</v>
      </c>
      <c r="D60" s="1122" t="s">
        <v>1714</v>
      </c>
      <c r="E60" s="1099" t="s">
        <v>1597</v>
      </c>
      <c r="F60" s="1078" t="s">
        <v>1710</v>
      </c>
      <c r="AX60" s="1124" t="s">
        <v>1715</v>
      </c>
      <c r="AZ60" s="1124" t="s">
        <v>1236</v>
      </c>
      <c r="BE60" s="1124">
        <v>2058</v>
      </c>
      <c r="BJ60" s="1221" t="s">
        <v>1675</v>
      </c>
      <c r="BL60" s="1221" t="s">
        <v>1675</v>
      </c>
    </row>
    <row customHeight="1" ht="11.25">
      <c r="A61" s="1078" t="s">
        <v>1716</v>
      </c>
      <c r="D61" s="1122" t="s">
        <v>1717</v>
      </c>
      <c r="E61" s="1099" t="s">
        <v>1597</v>
      </c>
      <c r="F61" s="1078" t="s">
        <v>1710</v>
      </c>
      <c r="AX61" s="1124" t="s">
        <v>1718</v>
      </c>
      <c r="AZ61" s="1124" t="s">
        <v>1263</v>
      </c>
      <c r="BE61" s="1124">
        <v>2059</v>
      </c>
      <c r="BL61" s="1221" t="s">
        <v>1056</v>
      </c>
    </row>
    <row customHeight="1" ht="11.25">
      <c r="A62" s="1078" t="s">
        <v>1719</v>
      </c>
      <c r="D62" s="1122" t="s">
        <v>128</v>
      </c>
      <c r="E62" s="1099">
        <v>30</v>
      </c>
      <c r="F62" s="1078" t="s">
        <v>1710</v>
      </c>
      <c r="AZ62" s="1124" t="s">
        <v>1297</v>
      </c>
      <c r="BE62" s="1124">
        <v>2060</v>
      </c>
      <c r="BL62" s="1221" t="s">
        <v>1058</v>
      </c>
    </row>
    <row customHeight="1" ht="11.25">
      <c r="A63" s="1078" t="s">
        <v>1720</v>
      </c>
      <c r="D63" s="1122" t="s">
        <v>1721</v>
      </c>
      <c r="E63" s="1099">
        <v>30</v>
      </c>
      <c r="F63" s="1078" t="s">
        <v>1710</v>
      </c>
      <c r="AZ63" s="1124" t="s">
        <v>1328</v>
      </c>
      <c r="BE63" s="1124">
        <v>2061</v>
      </c>
    </row>
    <row customHeight="1" ht="11.25">
      <c r="A64" s="1078" t="s">
        <v>1722</v>
      </c>
      <c r="D64" s="1122" t="s">
        <v>1723</v>
      </c>
      <c r="E64" s="1099">
        <v>30</v>
      </c>
      <c r="F64" s="1078" t="s">
        <v>1710</v>
      </c>
      <c r="AZ64" s="1124" t="s">
        <v>1350</v>
      </c>
      <c r="BE64" s="1124">
        <v>2062</v>
      </c>
    </row>
    <row customHeight="1" ht="11.25">
      <c r="A65" s="1078" t="s">
        <v>1724</v>
      </c>
      <c r="D65" s="1078"/>
      <c r="BE65" s="1124">
        <v>2063</v>
      </c>
    </row>
    <row customHeight="1" ht="11.25">
      <c r="A66" s="1078" t="s">
        <v>1725</v>
      </c>
      <c r="AZ66" s="1071" t="s">
        <v>1726</v>
      </c>
      <c r="BE66" s="1124">
        <v>2064</v>
      </c>
    </row>
    <row customHeight="1" ht="11.25">
      <c r="A67" s="1078" t="s">
        <v>1727</v>
      </c>
      <c r="AZ67" s="1124" t="s">
        <v>1237</v>
      </c>
      <c r="BE67" s="1124">
        <v>2065</v>
      </c>
    </row>
    <row customHeight="1" ht="11.25">
      <c r="A68" s="1078" t="s">
        <v>1728</v>
      </c>
      <c r="AZ68" s="1124" t="s">
        <v>1264</v>
      </c>
      <c r="BE68" s="1124">
        <v>2066</v>
      </c>
      <c r="BH68" s="1071" t="s">
        <v>1729</v>
      </c>
      <c r="BJ68" s="1071" t="s">
        <v>1730</v>
      </c>
      <c r="BL68" s="1071" t="s">
        <v>1731</v>
      </c>
      <c r="BN68" s="1071" t="s">
        <v>1732</v>
      </c>
    </row>
    <row customHeight="1" ht="11.25">
      <c r="A69" s="1078" t="s">
        <v>1733</v>
      </c>
      <c r="AZ69" s="1124" t="s">
        <v>1298</v>
      </c>
      <c r="BE69" s="1124">
        <v>2067</v>
      </c>
      <c r="BH69" s="1072" t="s">
        <v>1734</v>
      </c>
      <c r="BI69" s="1121" t="s">
        <v>98</v>
      </c>
      <c r="BJ69" s="1072" t="s">
        <v>1735</v>
      </c>
      <c r="BK69" s="1121" t="s">
        <v>98</v>
      </c>
      <c r="BL69" s="1072" t="s">
        <v>1736</v>
      </c>
      <c r="BM69" s="1074" t="s">
        <v>98</v>
      </c>
      <c r="BN69" s="1072" t="s">
        <v>1737</v>
      </c>
    </row>
    <row customHeight="1" ht="11.25">
      <c r="A70" s="1078" t="s">
        <v>1738</v>
      </c>
      <c r="AZ70" s="1124" t="s">
        <v>1329</v>
      </c>
      <c r="BE70" s="1124">
        <v>2068</v>
      </c>
      <c r="BH70" s="1072" t="s">
        <v>1739</v>
      </c>
      <c r="BJ70" s="1072" t="s">
        <v>1740</v>
      </c>
      <c r="BL70" s="1072" t="s">
        <v>1741</v>
      </c>
      <c r="BN70" s="1072" t="s">
        <v>1742</v>
      </c>
    </row>
    <row customHeight="1" ht="11.25">
      <c r="A71" s="1078" t="s">
        <v>1743</v>
      </c>
      <c r="AZ71" s="1124" t="s">
        <v>1331</v>
      </c>
      <c r="BE71" s="1124">
        <v>2069</v>
      </c>
      <c r="BH71" s="1072" t="s">
        <v>1744</v>
      </c>
      <c r="BI71" s="1121" t="s">
        <v>89</v>
      </c>
      <c r="BJ71" s="1072" t="s">
        <v>1745</v>
      </c>
      <c r="BK71" s="1121" t="s">
        <v>89</v>
      </c>
      <c r="BL71" s="1072" t="s">
        <v>1746</v>
      </c>
      <c r="BM71" s="1074" t="s">
        <v>89</v>
      </c>
      <c r="BN71" s="1072" t="s">
        <v>1747</v>
      </c>
    </row>
    <row customHeight="1" ht="11.25">
      <c r="A72" s="1078" t="s">
        <v>1748</v>
      </c>
      <c r="AZ72" s="1124" t="s">
        <v>19</v>
      </c>
      <c r="BE72" s="1124">
        <v>2070</v>
      </c>
      <c r="BH72" s="1072" t="s">
        <v>1749</v>
      </c>
      <c r="BJ72" s="1072" t="s">
        <v>1749</v>
      </c>
      <c r="BL72" s="1072" t="s">
        <v>1749</v>
      </c>
      <c r="BN72" s="1072" t="s">
        <v>1750</v>
      </c>
    </row>
    <row customHeight="1" ht="11.25">
      <c r="A73" s="1078" t="s">
        <v>1751</v>
      </c>
      <c r="BH73" s="1072" t="s">
        <v>1752</v>
      </c>
      <c r="BI73" s="1121" t="s">
        <v>109</v>
      </c>
      <c r="BJ73" s="1072" t="s">
        <v>1753</v>
      </c>
      <c r="BK73" s="1121" t="s">
        <v>109</v>
      </c>
      <c r="BL73" s="1072" t="s">
        <v>1754</v>
      </c>
      <c r="BM73" s="1074" t="s">
        <v>109</v>
      </c>
      <c r="BN73" s="1072" t="s">
        <v>1755</v>
      </c>
    </row>
    <row customHeight="1" ht="11.25">
      <c r="A74" s="1078" t="s">
        <v>1756</v>
      </c>
      <c r="BH74" s="1072" t="s">
        <v>1757</v>
      </c>
      <c r="BJ74" s="1072" t="s">
        <v>1758</v>
      </c>
      <c r="BL74" s="1072" t="s">
        <v>1759</v>
      </c>
      <c r="BN74" s="1072" t="s">
        <v>1760</v>
      </c>
    </row>
    <row customHeight="1" ht="11.25">
      <c r="A75" s="1078" t="s">
        <v>1761</v>
      </c>
      <c r="AZ75" s="1071" t="s">
        <v>1762</v>
      </c>
      <c r="BH75" s="1072" t="s">
        <v>1763</v>
      </c>
      <c r="BJ75" s="1072" t="s">
        <v>1763</v>
      </c>
      <c r="BL75" s="1072" t="s">
        <v>1763</v>
      </c>
    </row>
    <row customHeight="1" ht="11.25">
      <c r="A76" s="1078" t="s">
        <v>1764</v>
      </c>
      <c r="AZ76" s="1124" t="s">
        <v>517</v>
      </c>
      <c r="BH76" s="1072" t="s">
        <v>1765</v>
      </c>
      <c r="BJ76" s="1072" t="s">
        <v>1766</v>
      </c>
      <c r="BL76" s="1072" t="s">
        <v>1767</v>
      </c>
    </row>
    <row customHeight="1" ht="11.25">
      <c r="A77" s="1078" t="s">
        <v>1768</v>
      </c>
      <c r="AZ77" s="1124" t="s">
        <v>528</v>
      </c>
    </row>
    <row customHeight="1" ht="11.25">
      <c r="A78" s="1078" t="s">
        <v>1769</v>
      </c>
      <c r="AZ78" s="1124" t="s">
        <v>529</v>
      </c>
    </row>
    <row customHeight="1" ht="11.25">
      <c r="A79" s="1078" t="s">
        <v>1770</v>
      </c>
      <c r="AZ79" s="1124" t="s">
        <v>531</v>
      </c>
      <c r="BH79" s="1071" t="s">
        <v>1771</v>
      </c>
      <c r="BJ79" s="1071" t="s">
        <v>1772</v>
      </c>
      <c r="BL79" s="1071" t="s">
        <v>1773</v>
      </c>
    </row>
    <row customHeight="1" ht="11.25">
      <c r="A80" s="1078" t="s">
        <v>1774</v>
      </c>
      <c r="AZ80" s="1124" t="s">
        <v>1355</v>
      </c>
      <c r="BH80" s="1072" t="s">
        <v>1775</v>
      </c>
      <c r="BJ80" s="1072" t="s">
        <v>1776</v>
      </c>
      <c r="BL80" s="1072" t="s">
        <v>1777</v>
      </c>
    </row>
    <row customHeight="1" ht="11.25">
      <c r="A81" s="1078" t="s">
        <v>1778</v>
      </c>
      <c r="AZ81" s="1124" t="s">
        <v>1372</v>
      </c>
      <c r="BH81" s="1072" t="s">
        <v>1779</v>
      </c>
      <c r="BJ81" s="1072" t="s">
        <v>1780</v>
      </c>
      <c r="BL81" s="1072" t="s">
        <v>1781</v>
      </c>
    </row>
    <row customHeight="1" ht="11.25">
      <c r="A82" s="1078" t="s">
        <v>1782</v>
      </c>
      <c r="AZ82" s="1124" t="s">
        <v>1387</v>
      </c>
      <c r="BH82" s="1072" t="s">
        <v>1783</v>
      </c>
      <c r="BJ82" s="1072" t="s">
        <v>1784</v>
      </c>
      <c r="BL82" s="1072" t="s">
        <v>1785</v>
      </c>
    </row>
    <row customHeight="1" ht="11.25">
      <c r="A83" s="1078" t="s">
        <v>1786</v>
      </c>
      <c r="BH83" s="1072" t="s">
        <v>1787</v>
      </c>
      <c r="BJ83" s="1072" t="s">
        <v>1788</v>
      </c>
      <c r="BL83" s="1072" t="s">
        <v>1789</v>
      </c>
    </row>
    <row customHeight="1" ht="11.25">
      <c r="A84" s="1078" t="s">
        <v>1790</v>
      </c>
      <c r="AZ84" s="1071" t="s">
        <v>1791</v>
      </c>
    </row>
    <row customHeight="1" ht="11.25">
      <c r="A85" s="1874" t="s">
        <v>1792</v>
      </c>
      <c r="AZ85" s="1124" t="s">
        <v>1793</v>
      </c>
    </row>
    <row customHeight="1" ht="11.25">
      <c r="A86" s="1078" t="s">
        <v>1794</v>
      </c>
      <c r="AZ86" s="1124" t="s">
        <v>1795</v>
      </c>
      <c r="BH86" s="1071" t="s">
        <v>1796</v>
      </c>
      <c r="BJ86" s="1071" t="s">
        <v>1797</v>
      </c>
      <c r="BL86" s="1071" t="s">
        <v>1798</v>
      </c>
    </row>
    <row customHeight="1" ht="11.25">
      <c r="A87" s="1078" t="s">
        <v>1799</v>
      </c>
      <c r="AZ87" s="1124" t="s">
        <v>1800</v>
      </c>
      <c r="BH87" s="1072" t="s">
        <v>1801</v>
      </c>
      <c r="BJ87" s="1072" t="s">
        <v>1802</v>
      </c>
      <c r="BL87" s="1072" t="s">
        <v>1803</v>
      </c>
    </row>
    <row customHeight="1" ht="11.25">
      <c r="A88" s="1078" t="s">
        <v>1804</v>
      </c>
      <c r="AZ88" s="1610"/>
      <c r="BH88" s="1072" t="s">
        <v>1805</v>
      </c>
      <c r="BJ88" s="1072" t="s">
        <v>1806</v>
      </c>
      <c r="BL88" s="1072" t="s">
        <v>1807</v>
      </c>
    </row>
    <row customHeight="1" ht="11.25">
      <c r="A89" s="1078" t="s">
        <v>1808</v>
      </c>
      <c r="AZ89" s="1071" t="s">
        <v>1809</v>
      </c>
    </row>
    <row customHeight="1" ht="11.25">
      <c r="A90" s="1078" t="s">
        <v>1810</v>
      </c>
      <c r="AZ90" s="1124" t="s">
        <v>1034</v>
      </c>
    </row>
    <row customHeight="1" ht="11.25">
      <c r="A91" s="1078" t="s">
        <v>1811</v>
      </c>
      <c r="AZ91" s="1124" t="s">
        <v>1070</v>
      </c>
      <c r="BH91" s="1071" t="s">
        <v>1812</v>
      </c>
      <c r="BJ91" s="1071" t="s">
        <v>1813</v>
      </c>
      <c r="BL91" s="1071" t="s">
        <v>1814</v>
      </c>
    </row>
    <row customHeight="1" ht="11.25">
      <c r="AZ92" s="1124" t="s">
        <v>1815</v>
      </c>
      <c r="BH92" s="1072" t="s">
        <v>1816</v>
      </c>
      <c r="BJ92" s="1072" t="s">
        <v>1817</v>
      </c>
      <c r="BL92" s="1072" t="s">
        <v>1818</v>
      </c>
    </row>
    <row customHeight="1" ht="11.25">
      <c r="AZ93" s="1124" t="s">
        <v>1819</v>
      </c>
      <c r="BH93" s="1072" t="s">
        <v>1820</v>
      </c>
      <c r="BJ93" s="1072" t="s">
        <v>1821</v>
      </c>
      <c r="BL93" s="1072" t="s">
        <v>1822</v>
      </c>
    </row>
    <row customHeight="1" ht="11.25">
      <c r="AZ94" s="1124" t="s">
        <v>1823</v>
      </c>
    </row>
    <row r="96" customHeight="1" ht="11.25">
      <c r="AZ96" s="1071" t="s">
        <v>1824</v>
      </c>
      <c r="BH96" s="1071" t="s">
        <v>1825</v>
      </c>
      <c r="BJ96" s="1071" t="s">
        <v>1826</v>
      </c>
      <c r="BL96" s="1071" t="s">
        <v>1827</v>
      </c>
      <c r="BN96" s="1071" t="s">
        <v>1828</v>
      </c>
    </row>
    <row customHeight="1" ht="11.25">
      <c r="AZ97" s="1905" t="s">
        <v>1829</v>
      </c>
      <c r="BA97" s="1906" t="s">
        <v>1830</v>
      </c>
      <c r="BH97" s="1072" t="s">
        <v>1831</v>
      </c>
      <c r="BJ97" s="1072" t="s">
        <v>1832</v>
      </c>
      <c r="BL97" s="1072" t="s">
        <v>1833</v>
      </c>
      <c r="BN97" s="1072" t="s">
        <v>1834</v>
      </c>
    </row>
    <row customHeight="1" ht="11.25">
      <c r="AZ98" s="1905" t="s">
        <v>1835</v>
      </c>
      <c r="BA98" s="1906" t="s">
        <v>1836</v>
      </c>
      <c r="BH98" s="1072" t="s">
        <v>1837</v>
      </c>
      <c r="BJ98" s="1072" t="s">
        <v>1838</v>
      </c>
      <c r="BL98" s="1072" t="s">
        <v>1839</v>
      </c>
      <c r="BN98" s="1072" t="s">
        <v>1840</v>
      </c>
    </row>
    <row customHeight="1" ht="22.5">
      <c r="AZ99" s="1905" t="s">
        <v>1841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1842</v>
      </c>
      <c r="BJ99" s="1072" t="s">
        <v>1843</v>
      </c>
      <c r="BL99" s="1072" t="s">
        <v>1844</v>
      </c>
      <c r="BN99" s="1072" t="s">
        <v>1845</v>
      </c>
    </row>
    <row customHeight="1" ht="22.5">
      <c r="AZ100" s="1905" t="s">
        <v>1846</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1433</v>
      </c>
      <c r="BL100" s="1072" t="s">
        <v>1433</v>
      </c>
      <c r="BN100" s="1072" t="s">
        <v>1847</v>
      </c>
    </row>
    <row customHeight="1" ht="22.5">
      <c r="AZ101" s="1905" t="s">
        <v>1848</v>
      </c>
      <c r="BA101" s="1906" t="s">
        <v>1849</v>
      </c>
      <c r="BN101" s="1072" t="s">
        <v>1850</v>
      </c>
    </row>
    <row customHeight="1" ht="22.5">
      <c r="AZ102" s="1905" t="s">
        <v>1851</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1852</v>
      </c>
    </row>
    <row customHeight="1" ht="11.25">
      <c r="AZ103" s="1905" t="s">
        <v>1853</v>
      </c>
      <c r="BA103" s="1906" t="s">
        <v>1854</v>
      </c>
      <c r="BN103" s="1072" t="s">
        <v>1855</v>
      </c>
    </row>
    <row customHeight="1" ht="11.25">
      <c r="BN104" s="1072" t="s">
        <v>1856</v>
      </c>
    </row>
    <row customHeight="1" ht="11.25">
      <c r="AZ105" s="1696" t="s">
        <v>1857</v>
      </c>
    </row>
    <row customHeight="1" ht="11.25">
      <c r="AZ106" s="1124" t="s">
        <v>1858</v>
      </c>
    </row>
    <row customHeight="1" ht="11.25">
      <c r="AZ107" s="1124" t="s">
        <v>1859</v>
      </c>
      <c r="BH107" s="1071" t="s">
        <v>1860</v>
      </c>
      <c r="BJ107" s="1071" t="s">
        <v>1861</v>
      </c>
      <c r="BL107" s="1071" t="s">
        <v>1862</v>
      </c>
      <c r="BN107" s="1071" t="s">
        <v>1863</v>
      </c>
    </row>
    <row customHeight="1" ht="11.25">
      <c r="AZ108" s="1124" t="s">
        <v>587</v>
      </c>
      <c r="BH108" s="1072" t="s">
        <v>1864</v>
      </c>
      <c r="BJ108" s="1072" t="s">
        <v>1865</v>
      </c>
      <c r="BL108" s="1072" t="s">
        <v>1519</v>
      </c>
      <c r="BN108" s="1072" t="s">
        <v>1866</v>
      </c>
    </row>
    <row customHeight="1" ht="11.25">
      <c r="BH109" s="1072" t="s">
        <v>1867</v>
      </c>
    </row>
    <row customHeight="1" ht="11.25">
      <c r="AZ110" s="1696" t="s">
        <v>1868</v>
      </c>
      <c r="BH110" s="1072" t="s">
        <v>1867</v>
      </c>
    </row>
    <row customHeight="1" ht="11.25">
      <c r="AZ111" s="1905" t="s">
        <v>1829</v>
      </c>
      <c r="BA111" s="1906" t="s">
        <v>1830</v>
      </c>
    </row>
    <row customHeight="1" ht="11.25">
      <c r="AZ112" s="1905" t="s">
        <v>1835</v>
      </c>
      <c r="BA112" s="1906" t="s">
        <v>1836</v>
      </c>
    </row>
    <row customHeight="1" ht="22.5">
      <c r="AZ113" s="1905" t="s">
        <v>1841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1846</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1869</v>
      </c>
    </row>
    <row customHeight="1" ht="22.5">
      <c r="AZ115" s="1905" t="s">
        <v>1851</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1233</v>
      </c>
    </row>
    <row customHeight="1" ht="11.25">
      <c r="AZ116" s="1905" t="s">
        <v>1853</v>
      </c>
      <c r="BA116" s="1906" t="s">
        <v>1854</v>
      </c>
      <c r="BH116" s="1072" t="s">
        <v>1260</v>
      </c>
    </row>
    <row customHeight="1" ht="11.25">
      <c r="BH117" s="1072" t="s">
        <v>1294</v>
      </c>
    </row>
    <row customHeight="1" ht="11.25">
      <c r="BH118" s="1072"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49D85-866C-78C4-DD19-0.060C88DC}"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4" t="s">
        <v>515</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Республика Алтай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301</v>
      </c>
      <c r="E9" s="2209"/>
      <c r="F9" s="2209"/>
      <c r="G9" s="2212" t="s">
        <v>302</v>
      </c>
      <c r="J9" s="459">
        <v>11</v>
      </c>
    </row>
    <row customHeight="1" ht="11.549999999999999">
      <c r="A10" s="506"/>
      <c r="B10" s="506"/>
      <c r="C10" s="461"/>
      <c r="D10" s="1478" t="s">
        <v>87</v>
      </c>
      <c r="E10" s="1480" t="s">
        <v>303</v>
      </c>
      <c r="F10" s="1480" t="s">
        <v>304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"Водоканал"</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1870</v>
      </c>
      <c r="F13" s="1525" t="s">
        <v>307</v>
      </c>
      <c r="G13" s="478"/>
      <c r="H13" s="1537"/>
      <c r="J13" s="459">
        <v>19</v>
      </c>
    </row>
    <row customHeight="1" ht="19.95">
      <c r="A14" s="506"/>
      <c r="B14" s="506"/>
      <c r="C14" s="461"/>
      <c r="D14" s="1527" t="s">
        <v>724</v>
      </c>
      <c r="E14" s="1528" t="s">
        <v>1871</v>
      </c>
      <c r="F14" s="1530"/>
      <c r="G14" s="1529" t="s">
        <v>1872</v>
      </c>
      <c r="H14" s="1537"/>
      <c r="J14" s="459">
        <v>19</v>
      </c>
    </row>
    <row customHeight="1" ht="19.95">
      <c r="A15" s="506"/>
      <c r="B15" s="506"/>
      <c r="C15" s="461"/>
      <c r="D15" s="1527" t="s">
        <v>308</v>
      </c>
      <c r="E15" s="1528" t="s">
        <v>1873</v>
      </c>
      <c r="F15" s="1530"/>
      <c r="G15" s="1529" t="s">
        <v>1874</v>
      </c>
      <c r="H15" s="1537"/>
      <c r="J15" s="459">
        <v>19</v>
      </c>
    </row>
    <row customHeight="1" ht="24">
      <c r="A16" s="506"/>
      <c r="B16" s="506"/>
      <c r="C16" s="461"/>
      <c r="D16" s="1527" t="s">
        <v>311</v>
      </c>
      <c r="E16" s="1526" t="s">
        <v>1875</v>
      </c>
      <c r="F16" s="1535"/>
      <c r="G16" s="478" t="s">
        <v>1876</v>
      </c>
      <c r="H16" s="1537"/>
      <c r="J16" s="459">
        <v>23</v>
      </c>
    </row>
    <row customHeight="1" ht="48.29999999999999">
      <c r="A17" s="506"/>
      <c r="B17" s="506"/>
      <c r="C17" s="461"/>
      <c r="D17" s="1524">
        <v>3</v>
      </c>
      <c r="E17" s="1531" t="s">
        <v>1877</v>
      </c>
      <c r="F17" s="1530"/>
      <c r="G17" s="478" t="s">
        <v>1878</v>
      </c>
      <c r="H17" s="1537"/>
      <c r="J17" s="459">
        <v>46</v>
      </c>
    </row>
    <row customHeight="1" ht="48.29999999999999">
      <c r="A18" s="1479">
        <v>1</v>
      </c>
      <c r="B18" s="506"/>
      <c r="C18" s="1481"/>
      <c r="D18" s="1524" t="s">
        <v>90</v>
      </c>
      <c r="E18" s="1531" t="s">
        <v>1879</v>
      </c>
      <c r="F18" s="1530"/>
      <c r="G18" s="478" t="s">
        <v>1878</v>
      </c>
      <c r="H18" s="1537"/>
      <c r="I18" s="856"/>
      <c r="J18" s="459">
        <v>46</v>
      </c>
    </row>
    <row customHeight="1" ht="23.25">
      <c r="A19" s="506"/>
      <c r="B19" s="506"/>
      <c r="C19" s="461"/>
      <c r="D19" s="1524" t="s">
        <v>109</v>
      </c>
      <c r="E19" s="1531" t="s">
        <v>1880</v>
      </c>
      <c r="F19" s="1525" t="s">
        <v>307</v>
      </c>
      <c r="G19" s="2475" t="s">
        <v>1881</v>
      </c>
      <c r="H19" s="479"/>
      <c r="J19" s="459">
        <v>22</v>
      </c>
    </row>
    <row s="1534" customFormat="1" customHeight="1" ht="5.25" hidden="1">
      <c r="A20" s="506"/>
      <c r="B20" s="506"/>
      <c r="C20" s="1533"/>
      <c r="D20" s="1532" t="s">
        <v>1131</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1882</v>
      </c>
      <c r="F22" s="1530"/>
      <c r="G22" s="478" t="s">
        <v>1883</v>
      </c>
      <c r="H22" s="1536"/>
      <c r="J22" s="505">
        <v>25</v>
      </c>
    </row>
    <row s="505" customFormat="1" customHeight="1" ht="19.95">
      <c r="A23" s="506"/>
      <c r="B23" s="506"/>
      <c r="C23" s="506"/>
      <c r="D23" s="1524" t="s">
        <v>92</v>
      </c>
      <c r="E23" s="1531" t="s">
        <v>1884</v>
      </c>
      <c r="F23" s="1535"/>
      <c r="G23" s="478" t="s">
        <v>1885</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CBDF9-AC9B-BBD3-734A-0.681AAF26}"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1886</v>
      </c>
      <c r="G1" s="1635" t="s">
        <v>48</v>
      </c>
      <c r="H1" s="1635" t="s">
        <v>50</v>
      </c>
      <c r="IU1" s="1159" t="s">
        <v>14</v>
      </c>
    </row>
    <row s="1854" customFormat="1" customHeight="1" ht="22.5" hidden="1">
      <c r="A2" s="835"/>
      <c r="B2" s="1164">
        <v>1</v>
      </c>
      <c r="C2" s="1164"/>
      <c r="D2" s="1932" t="s">
        <v>515</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301</v>
      </c>
      <c r="F7" s="2106"/>
      <c r="G7" s="2106"/>
      <c r="H7" s="2106"/>
      <c r="I7" s="2106"/>
      <c r="J7" s="2478" t="s">
        <v>302</v>
      </c>
      <c r="K7" s="504"/>
      <c r="L7" s="504"/>
      <c r="M7" s="504"/>
      <c r="N7" s="504"/>
      <c r="O7" s="230"/>
      <c r="P7" s="504"/>
      <c r="Q7" s="229"/>
      <c r="R7" s="229"/>
      <c r="S7" s="229"/>
      <c r="T7" s="229"/>
      <c r="IU7" s="511">
        <v>14</v>
      </c>
    </row>
    <row s="1823" customFormat="1" customHeight="1" ht="21">
      <c r="A8" s="1159"/>
      <c r="B8" s="1164"/>
      <c r="C8" s="1159"/>
      <c r="D8" s="1499"/>
      <c r="E8" s="1552" t="s">
        <v>87</v>
      </c>
      <c r="F8" s="1544" t="s">
        <v>1886</v>
      </c>
      <c r="G8" s="1544" t="s">
        <v>48</v>
      </c>
      <c r="H8" s="1544" t="s">
        <v>50</v>
      </c>
      <c r="I8" s="1544" t="s">
        <v>1887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469F7-7986-7F23-2A96-0.A703D0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515</v>
      </c>
      <c r="E2" s="1893"/>
      <c r="F2" s="1896" t="str">
        <f>IF(ROIV_INFO_NAME="","",ROIV_INFO_NAME)</f>
        <v>АО "Водоканал"</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301</v>
      </c>
      <c r="F7" s="2106"/>
      <c r="G7" s="2106"/>
      <c r="H7" s="2106"/>
      <c r="I7" s="2106"/>
      <c r="J7" s="2106"/>
      <c r="K7" s="2106"/>
      <c r="L7" s="2478" t="s">
        <v>302</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1889</v>
      </c>
      <c r="H9" s="1541" t="s">
        <v>1890</v>
      </c>
      <c r="I9" s="1541" t="s">
        <v>1891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"Водоканал"</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15217-E266-505B-BB5F-0.C558DA4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515</v>
      </c>
      <c r="E2" s="1908"/>
      <c r="F2" s="1910" t="str">
        <f>IF(ROIV_INFO_NAME="","",ROIV_INFO_NAME)</f>
        <v>АО "Водоканал"</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301</v>
      </c>
      <c r="F7" s="2106"/>
      <c r="G7" s="2106"/>
      <c r="H7" s="2106"/>
      <c r="I7" s="2106"/>
      <c r="J7" s="2106"/>
      <c r="K7" s="2106"/>
      <c r="L7" s="2478" t="s">
        <v>302</v>
      </c>
      <c r="M7" s="1628"/>
      <c r="N7" s="1628"/>
      <c r="O7" s="1628"/>
      <c r="P7" s="1628"/>
      <c r="Q7" s="1628"/>
      <c r="R7" s="1628"/>
      <c r="S7" s="229"/>
      <c r="T7" s="229"/>
      <c r="U7" s="229"/>
      <c r="V7" s="229"/>
      <c r="IW7" s="1613">
        <v>14</v>
      </c>
    </row>
    <row s="1823" customFormat="1" customHeight="1" ht="67.2">
      <c r="A8" s="1635"/>
      <c r="B8" s="1370"/>
      <c r="C8" s="1635"/>
      <c r="D8" s="1519"/>
      <c r="E8" s="2482" t="s">
        <v>87</v>
      </c>
      <c r="F8" s="2482" t="s">
        <v>1893</v>
      </c>
      <c r="G8" s="2484" t="s">
        <v>1894</v>
      </c>
      <c r="H8" s="2485"/>
      <c r="I8" s="2486"/>
      <c r="J8" s="2482" t="s">
        <v>1895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1889</v>
      </c>
      <c r="H9" s="1898" t="s">
        <v>1890</v>
      </c>
      <c r="I9" s="1898" t="s">
        <v>1891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"Водоканал"</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282E6-F45A-2267-21C3-0.D0F33612}"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515</v>
      </c>
      <c r="E2" s="2131">
        <v>1</v>
      </c>
      <c r="F2" s="2307" t="str">
        <f>IF(region_name="","",region_name)</f>
        <v>Республика Алтай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1896</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515</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301</v>
      </c>
      <c r="F10" s="2131"/>
      <c r="G10" s="2131"/>
      <c r="H10" s="2131"/>
      <c r="I10" s="2131"/>
      <c r="J10" s="2131"/>
      <c r="K10" s="2131"/>
      <c r="L10" s="2131"/>
      <c r="M10" s="2105"/>
      <c r="N10" s="2482" t="s">
        <v>302</v>
      </c>
      <c r="O10" s="504"/>
      <c r="P10" s="504"/>
      <c r="Q10" s="511">
        <v>14</v>
      </c>
    </row>
    <row s="1823" customFormat="1" customHeight="1" ht="44.25">
      <c r="A11" s="1635"/>
      <c r="B11" s="1370"/>
      <c r="C11" s="1635"/>
      <c r="D11" s="1519"/>
      <c r="E11" s="2496" t="s">
        <v>87</v>
      </c>
      <c r="F11" s="2496" t="s">
        <v>305</v>
      </c>
      <c r="G11" s="2496" t="s">
        <v>1897</v>
      </c>
      <c r="H11" s="2496"/>
      <c r="I11" s="2496" t="s">
        <v>1898</v>
      </c>
      <c r="J11" s="2496"/>
      <c r="K11" s="2496"/>
      <c r="L11" s="2496" t="s">
        <v>1899</v>
      </c>
      <c r="M11" s="2484" t="s">
        <v>1900</v>
      </c>
      <c r="N11" s="2495"/>
      <c r="O11" s="1628"/>
      <c r="P11" s="1628"/>
      <c r="Q11" s="1613">
        <v>42</v>
      </c>
    </row>
    <row s="1823" customFormat="1" customHeight="1" ht="29.25">
      <c r="A12" s="1159"/>
      <c r="B12" s="1164"/>
      <c r="C12" s="1159"/>
      <c r="D12" s="1499"/>
      <c r="E12" s="2482"/>
      <c r="F12" s="2496"/>
      <c r="G12" s="1913" t="s">
        <v>1901</v>
      </c>
      <c r="H12" s="1913" t="s">
        <v>309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Республика Алтай</v>
      </c>
      <c r="G13" s="2491"/>
      <c r="H13" s="2498"/>
      <c r="I13" s="478"/>
      <c r="J13" s="1909">
        <v>1</v>
      </c>
      <c r="K13" s="1922"/>
      <c r="L13" s="1923"/>
      <c r="M13" s="1923"/>
      <c r="N13" s="2492" t="s">
        <v>1902</v>
      </c>
      <c r="O13" s="1539"/>
      <c r="P13" s="515"/>
      <c r="Q13" s="427">
        <v>22</v>
      </c>
    </row>
    <row s="1854" customFormat="1" customHeight="1" ht="23.25">
      <c r="A14" s="2103"/>
      <c r="B14" s="1164"/>
      <c r="C14" s="1164"/>
      <c r="D14" s="805"/>
      <c r="E14" s="2131"/>
      <c r="F14" s="2490"/>
      <c r="G14" s="2491"/>
      <c r="H14" s="2499"/>
      <c r="I14" s="425"/>
      <c r="J14" s="1504"/>
      <c r="K14" s="1504" t="s">
        <v>1896</v>
      </c>
      <c r="L14" s="1547"/>
      <c r="M14" s="1547"/>
      <c r="N14" s="2493"/>
      <c r="O14" s="1539"/>
      <c r="P14" s="515"/>
      <c r="Q14" s="427">
        <v>22</v>
      </c>
    </row>
    <row s="1854" customFormat="1" customHeight="1" ht="23.25">
      <c r="A15" s="2103"/>
      <c r="B15" s="1164"/>
      <c r="C15" s="416"/>
      <c r="D15" s="805"/>
      <c r="E15" s="425"/>
      <c r="F15" s="1504" t="s">
        <v>1888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3BB8-4EC6-F713-BF1E-0.687BDE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301</v>
      </c>
      <c r="E8" s="2213"/>
      <c r="F8" s="2213"/>
      <c r="G8" s="2213"/>
      <c r="H8" s="2213"/>
      <c r="I8" s="2213" t="s">
        <v>302</v>
      </c>
      <c r="M8" s="125">
        <v>14</v>
      </c>
    </row>
    <row customHeight="1" ht="29.25">
      <c r="D9" s="2213" t="s">
        <v>87</v>
      </c>
      <c r="E9" s="2213" t="s">
        <v>1904</v>
      </c>
      <c r="F9" s="2213"/>
      <c r="G9" s="2213"/>
      <c r="H9" s="2213"/>
      <c r="I9" s="2213"/>
      <c r="M9" s="125">
        <v>28</v>
      </c>
    </row>
    <row customHeight="1" ht="24">
      <c r="D10" s="2213"/>
      <c r="E10" s="131" t="s">
        <v>1905</v>
      </c>
      <c r="F10" s="131" t="s">
        <v>1906</v>
      </c>
      <c r="G10" s="131" t="s">
        <v>1907</v>
      </c>
      <c r="H10" s="131" t="s">
        <v>391</v>
      </c>
      <c r="I10" s="2213"/>
      <c r="M10" s="125">
        <v>23</v>
      </c>
    </row>
    <row customHeight="1" ht="12" hidden="1">
      <c r="D11" s="91" t="s">
        <v>98</v>
      </c>
      <c r="E11" s="91" t="s">
        <v>90</v>
      </c>
      <c r="F11" s="91" t="s">
        <v>109</v>
      </c>
      <c r="G11" s="91" t="s">
        <v>91</v>
      </c>
      <c r="H11" s="91" t="s">
        <v>92</v>
      </c>
      <c r="I11" s="91" t="s">
        <v>110</v>
      </c>
      <c r="M11" s="125">
        <v>0</v>
      </c>
    </row>
    <row s="1827" customFormat="1" customHeight="1" ht="26.25">
      <c r="A12" s="149" t="s">
        <v>89</v>
      </c>
      <c r="B12" s="129" t="s">
        <v>28</v>
      </c>
      <c r="C12" s="130"/>
      <c r="D12" s="132" t="s">
        <v>98</v>
      </c>
      <c r="E12" s="385"/>
      <c r="F12" s="385"/>
      <c r="G12" s="1738" t="s">
        <v>28</v>
      </c>
      <c r="H12" s="386"/>
      <c r="I12" s="2173" t="s">
        <v>1908</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1909</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C298E-5777-8757-DB4A-0.933C294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1910</v>
      </c>
      <c r="E7" s="2502"/>
      <c r="F7" s="271"/>
      <c r="J7" s="73">
        <v>22</v>
      </c>
    </row>
    <row customHeight="1" ht="3">
      <c r="C8" s="96"/>
      <c r="D8" s="74"/>
      <c r="E8" s="74"/>
      <c r="J8" s="73">
        <v>3</v>
      </c>
    </row>
    <row customHeight="1" ht="16.8">
      <c r="C9" s="96"/>
      <c r="D9" s="109" t="s">
        <v>87</v>
      </c>
      <c r="E9" s="264" t="s">
        <v>1911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1912</v>
      </c>
      <c r="J13" s="73">
        <v>12</v>
      </c>
    </row>
    <row customHeight="1" ht="3">
      <c r="J14" s="73">
        <v>3</v>
      </c>
    </row>
    <row customHeight="1" ht="23.25">
      <c r="C15" s="141"/>
      <c r="D15" s="2503" t="s">
        <v>1913</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3C713-4D75-5448-B364-0.DB043A0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1914</v>
      </c>
      <c r="E7" s="2104"/>
      <c r="F7" s="271"/>
      <c r="M7" s="73">
        <v>22</v>
      </c>
    </row>
    <row customHeight="1" ht="3">
      <c r="C8" s="96"/>
      <c r="D8" s="74"/>
      <c r="E8" s="74"/>
      <c r="M8" s="73">
        <v>3</v>
      </c>
    </row>
    <row customHeight="1" ht="16.8">
      <c r="C9" s="96"/>
      <c r="D9" s="109" t="s">
        <v>87</v>
      </c>
      <c r="E9" s="112" t="s">
        <v>288</v>
      </c>
      <c r="M9" s="73">
        <v>16</v>
      </c>
    </row>
    <row customHeight="1" ht="12.75">
      <c r="C10" s="96"/>
      <c r="D10" s="91" t="s">
        <v>98</v>
      </c>
      <c r="E10" s="91" t="s">
        <v>108</v>
      </c>
      <c r="M10" s="73">
        <v>12</v>
      </c>
    </row>
    <row customHeight="1" ht="15" hidden="1">
      <c r="C11" s="96"/>
      <c r="D11" s="117">
        <v>0</v>
      </c>
      <c r="E11" s="153"/>
      <c r="M11" s="73">
        <v>0</v>
      </c>
    </row>
    <row customHeight="1" ht="14.699999999999998">
      <c r="C12" s="96"/>
      <c r="D12" s="113"/>
      <c r="E12" s="111" t="s">
        <v>1912</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10807-0A5B-2BB7-E805-0.5BDE0AC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"Водоканал"</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120</v>
      </c>
      <c r="G8" s="2197"/>
      <c r="H8" s="2196" t="s">
        <v>87</v>
      </c>
      <c r="I8" s="2197"/>
      <c r="J8" s="2131" t="s">
        <v>121</v>
      </c>
      <c r="K8" s="1560"/>
      <c r="L8" s="2200" t="s">
        <v>284</v>
      </c>
      <c r="M8" s="2200"/>
      <c r="N8" s="2200"/>
      <c r="O8" s="2200"/>
      <c r="P8" s="2200"/>
      <c r="Q8" s="1561"/>
      <c r="R8" s="2100" t="s">
        <v>285</v>
      </c>
      <c r="S8" s="2201"/>
      <c r="T8" s="2201"/>
      <c r="U8" s="2201"/>
      <c r="V8" s="2201"/>
      <c r="W8" s="1561"/>
      <c r="X8" s="2202" t="s">
        <v>286</v>
      </c>
      <c r="Y8" s="2202"/>
      <c r="Z8" s="2202"/>
      <c r="AA8" s="2202"/>
      <c r="AB8" s="2202"/>
      <c r="AC8" s="1562"/>
      <c r="AD8" s="2131" t="s">
        <v>287</v>
      </c>
      <c r="AE8" s="2131"/>
      <c r="AF8" s="2131"/>
      <c r="AG8" s="2131"/>
      <c r="AH8" s="2105"/>
      <c r="AI8" s="2131" t="s">
        <v>288</v>
      </c>
      <c r="AJ8" s="1578"/>
      <c r="BM8" s="297">
        <v>32</v>
      </c>
    </row>
    <row customHeight="1" ht="23.25">
      <c r="D9" s="2131"/>
      <c r="E9" s="2131"/>
      <c r="F9" s="2179" t="s">
        <v>88</v>
      </c>
      <c r="G9" s="2179" t="s">
        <v>126</v>
      </c>
      <c r="H9" s="2198"/>
      <c r="I9" s="2199"/>
      <c r="J9" s="2105"/>
      <c r="K9" s="1563"/>
      <c r="L9" s="2131" t="s">
        <v>289</v>
      </c>
      <c r="M9" s="2105"/>
      <c r="N9" s="2196" t="s">
        <v>87</v>
      </c>
      <c r="O9" s="2197"/>
      <c r="P9" s="2131" t="s">
        <v>127</v>
      </c>
      <c r="Q9" s="1560"/>
      <c r="R9" s="2131" t="s">
        <v>289</v>
      </c>
      <c r="S9" s="2105"/>
      <c r="T9" s="2196" t="s">
        <v>87</v>
      </c>
      <c r="U9" s="2197"/>
      <c r="V9" s="2131" t="s">
        <v>127</v>
      </c>
      <c r="W9" s="1560"/>
      <c r="X9" s="2131" t="s">
        <v>289</v>
      </c>
      <c r="Y9" s="2105"/>
      <c r="Z9" s="2196" t="s">
        <v>87</v>
      </c>
      <c r="AA9" s="2197"/>
      <c r="AB9" s="2131" t="s">
        <v>290</v>
      </c>
      <c r="AC9" s="1560"/>
      <c r="AD9" s="2131" t="s">
        <v>289</v>
      </c>
      <c r="AE9" s="2105"/>
      <c r="AF9" s="2196" t="s">
        <v>87</v>
      </c>
      <c r="AG9" s="2197"/>
      <c r="AH9" s="2105" t="s">
        <v>290</v>
      </c>
      <c r="AI9" s="2131"/>
      <c r="AJ9" s="1578"/>
      <c r="BM9" s="297">
        <v>22</v>
      </c>
    </row>
    <row customHeight="1" ht="24">
      <c r="D10" s="2179"/>
      <c r="E10" s="2179"/>
      <c r="F10" s="2203"/>
      <c r="G10" s="2203"/>
      <c r="H10" s="2204"/>
      <c r="I10" s="2205"/>
      <c r="J10" s="2196"/>
      <c r="K10" s="1563"/>
      <c r="L10" s="1582" t="s">
        <v>291</v>
      </c>
      <c r="M10" s="1577" t="s">
        <v>292</v>
      </c>
      <c r="N10" s="2198"/>
      <c r="O10" s="2199"/>
      <c r="P10" s="2179"/>
      <c r="Q10" s="1560"/>
      <c r="R10" s="1582" t="s">
        <v>291</v>
      </c>
      <c r="S10" s="1577" t="s">
        <v>292</v>
      </c>
      <c r="T10" s="2198"/>
      <c r="U10" s="2199"/>
      <c r="V10" s="2179"/>
      <c r="W10" s="1560"/>
      <c r="X10" s="1582" t="s">
        <v>291</v>
      </c>
      <c r="Y10" s="1577" t="s">
        <v>292</v>
      </c>
      <c r="Z10" s="2198"/>
      <c r="AA10" s="2199"/>
      <c r="AB10" s="2179"/>
      <c r="AC10" s="1560"/>
      <c r="AD10" s="1582" t="s">
        <v>291</v>
      </c>
      <c r="AE10" s="1577" t="s">
        <v>292</v>
      </c>
      <c r="AF10" s="2198"/>
      <c r="AG10" s="2199"/>
      <c r="AH10" s="2196"/>
      <c r="AI10" s="2179"/>
      <c r="AJ10" s="1578"/>
      <c r="AK10" s="258" t="s">
        <v>293</v>
      </c>
      <c r="AL10" s="258" t="s">
        <v>128</v>
      </c>
      <c r="BM10" s="297">
        <v>23</v>
      </c>
    </row>
    <row customHeight="1" ht="15">
      <c r="D11" s="2187" t="s">
        <v>98</v>
      </c>
      <c r="E11" s="2183" t="s">
        <v>294</v>
      </c>
      <c r="F11" s="2183" t="s">
        <v>295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294</v>
      </c>
      <c r="F17" s="2183" t="s">
        <v>296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294</v>
      </c>
      <c r="F23" s="2183" t="s">
        <v>297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294</v>
      </c>
      <c r="F29" s="2183" t="s">
        <v>298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294</v>
      </c>
      <c r="F35" s="2183" t="s">
        <v>299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E868E-9143-5EE3-15B9-0.6EB4EE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1915</v>
      </c>
      <c r="C2" s="2504"/>
      <c r="D2" s="2504"/>
      <c r="E2" s="272"/>
      <c r="F2" s="93">
        <v>22</v>
      </c>
    </row>
    <row customHeight="1" ht="3">
      <c r="F3" s="93">
        <v>3</v>
      </c>
    </row>
    <row customHeight="1" ht="23.25">
      <c r="B4" s="2618" t="s">
        <v>1916</v>
      </c>
      <c r="C4" s="387" t="s">
        <v>1917</v>
      </c>
      <c r="D4" s="387" t="s">
        <v>1918</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44712-ED7C-803D-28FA-0.6E61536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1919</v>
      </c>
    </row>
    <row r="4" s="268" customFormat="1" customHeight="1" ht="15">
      <c r="C4" s="1820"/>
      <c r="D4" s="117"/>
      <c r="E4" s="381"/>
    </row>
    <row r="6" s="1819" customFormat="1" customHeight="1" ht="17.25">
      <c r="A6" s="1819" t="s">
        <v>1920</v>
      </c>
    </row>
    <row r="8" s="268" customFormat="1" customHeight="1" ht="17.25">
      <c r="C8" s="1821"/>
      <c r="D8" s="117"/>
      <c r="E8" s="118"/>
    </row>
    <row r="11" s="1819" customFormat="1" customHeight="1" ht="17.25">
      <c r="A11" s="1819" t="s">
        <v>1921</v>
      </c>
    </row>
    <row r="13" s="1823" customFormat="1" customHeight="1" ht="15">
      <c r="A13" s="2221">
        <v>1</v>
      </c>
      <c r="B13" s="1164"/>
      <c r="C13" s="805" t="s">
        <v>515</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1922</v>
      </c>
    </row>
    <row r="19" s="1854" customFormat="1" customHeight="1" ht="15">
      <c r="A19" s="1886"/>
      <c r="B19" s="1370">
        <v>1</v>
      </c>
      <c r="C19" s="1370"/>
      <c r="D19" s="804" t="s">
        <v>515</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515</v>
      </c>
      <c r="D23" s="2112" t="s">
        <v>98</v>
      </c>
      <c r="E23" s="2113"/>
      <c r="F23" s="2111" t="s">
        <v>19</v>
      </c>
      <c r="G23" s="2561"/>
      <c r="H23" s="2131">
        <v>1</v>
      </c>
      <c r="I23" s="2563" t="str">
        <f>IF(U23="","",INDEX(TERRITORY_MR_LIST,MATCH(U23,TERRITORY_LIST_ID,0)))</f>
        <v/>
      </c>
      <c r="J23" s="2111" t="s">
        <v>19</v>
      </c>
      <c r="K23" s="836"/>
      <c r="L23" s="1786" t="s">
        <v>98</v>
      </c>
      <c r="M23" s="607"/>
      <c r="N23" s="608"/>
      <c r="O23" s="608"/>
      <c r="P23" s="608"/>
      <c r="Q23" s="608"/>
      <c r="R23" s="608"/>
      <c r="S23" s="608"/>
      <c r="T23" s="608"/>
      <c r="U23" s="609"/>
      <c r="V23" s="608"/>
      <c r="W23" s="608"/>
      <c r="X23" s="599"/>
      <c r="Y23" s="599" t="s">
        <v>116</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117</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118</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515</v>
      </c>
      <c r="H29" s="2107">
        <v>1</v>
      </c>
      <c r="I29" s="2566" t="str">
        <f>IF(U29="","",INDEX(TERRITORY_MR_LIST,MATCH(U29,TERRITORY_LIST_ID,0)))</f>
        <v/>
      </c>
      <c r="J29" s="2111" t="s">
        <v>19</v>
      </c>
      <c r="K29" s="836"/>
      <c r="L29" s="1786" t="s">
        <v>98</v>
      </c>
      <c r="M29" s="607"/>
      <c r="N29" s="608"/>
      <c r="O29" s="608"/>
      <c r="P29" s="608"/>
      <c r="Q29" s="608"/>
      <c r="R29" s="608"/>
      <c r="S29" s="608"/>
      <c r="T29" s="608"/>
      <c r="U29" s="609"/>
      <c r="V29" s="608"/>
      <c r="W29" s="608"/>
      <c r="X29" s="599"/>
      <c r="Y29" s="599" t="s">
        <v>116</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117</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515</v>
      </c>
      <c r="L34" s="1733" t="s">
        <v>98</v>
      </c>
      <c r="M34" s="815"/>
      <c r="N34" s="816"/>
      <c r="O34" s="608"/>
      <c r="P34" s="608"/>
      <c r="Q34" s="608"/>
      <c r="R34" s="608"/>
      <c r="S34" s="608"/>
      <c r="T34" s="608"/>
      <c r="U34" s="609"/>
      <c r="V34" s="608"/>
      <c r="W34" s="608"/>
      <c r="X34" s="599"/>
      <c r="Y34" s="599" t="s">
        <v>116</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1926</v>
      </c>
    </row>
    <row customHeight="1" ht="11.25"/>
    <row s="459" customFormat="1" customHeight="1" ht="22.5">
      <c r="A39" s="1795"/>
      <c r="B39" s="461"/>
      <c r="C39" s="863"/>
      <c r="D39" s="444"/>
      <c r="E39" s="864"/>
      <c r="F39" s="1816"/>
      <c r="G39" s="1826"/>
      <c r="H39" s="479"/>
    </row>
    <row customHeight="1" ht="11.25"/>
    <row s="1819" customFormat="1" customHeight="1" ht="11.25">
      <c r="A41" s="1819" t="s">
        <v>1927</v>
      </c>
    </row>
    <row customHeight="1" ht="11.25"/>
    <row s="459" customFormat="1" customHeight="1" ht="22.5">
      <c r="A43" s="461"/>
      <c r="B43" s="461"/>
      <c r="C43" s="461"/>
      <c r="D43" s="444"/>
      <c r="E43" s="864"/>
      <c r="F43" s="865"/>
      <c r="G43" s="1826"/>
      <c r="H43" s="479"/>
    </row>
    <row customHeight="1" ht="11.25"/>
    <row s="1819" customFormat="1" customHeight="1" ht="11.25">
      <c r="A45" s="1819" t="s">
        <v>1928</v>
      </c>
    </row>
    <row customHeight="1" ht="11.25"/>
    <row s="459" customFormat="1" customHeight="1" ht="24">
      <c r="A47" s="2206" t="s">
        <v>314</v>
      </c>
      <c r="B47" s="506"/>
      <c r="C47" s="2217"/>
      <c r="D47" s="449" t="str">
        <f>A47</f>
        <v>5.1</v>
      </c>
      <c r="E47" s="446" t="s">
        <v>315</v>
      </c>
      <c r="F47" s="1980" t="s">
        <v>307</v>
      </c>
      <c r="G47" s="448" t="s">
        <v>316</v>
      </c>
      <c r="H47" s="479"/>
      <c r="I47" s="856"/>
    </row>
    <row s="459" customFormat="1" customHeight="1" ht="22.5">
      <c r="A48" s="2206"/>
      <c r="B48" s="506"/>
      <c r="C48" s="2217"/>
      <c r="D48" s="444" t="str">
        <f>D47&amp;".1"</f>
        <v>5.1.1</v>
      </c>
      <c r="E48" s="443" t="s">
        <v>317</v>
      </c>
      <c r="F48" s="1981" t="s">
        <v>28</v>
      </c>
      <c r="G48" s="478"/>
      <c r="H48" s="479"/>
      <c r="I48" s="856"/>
    </row>
    <row s="459" customFormat="1" customHeight="1" ht="22.5">
      <c r="A49" s="2206"/>
      <c r="B49" s="506"/>
      <c r="C49" s="2217"/>
      <c r="D49" s="444" t="str">
        <f>D47&amp;".2"</f>
        <v>5.1.2</v>
      </c>
      <c r="E49" s="443" t="s">
        <v>318</v>
      </c>
      <c r="F49" s="1736" t="s">
        <v>28</v>
      </c>
      <c r="G49" s="448" t="s">
        <v>319</v>
      </c>
      <c r="H49" s="479"/>
      <c r="I49" s="856"/>
    </row>
    <row s="459" customFormat="1" customHeight="1" ht="22.5">
      <c r="A50" s="2206"/>
      <c r="B50" s="506"/>
      <c r="C50" s="2217"/>
      <c r="D50" s="444" t="str">
        <f>D47&amp;".3"</f>
        <v>5.1.3</v>
      </c>
      <c r="E50" s="443" t="s">
        <v>320</v>
      </c>
      <c r="F50" s="1981" t="s">
        <v>28</v>
      </c>
      <c r="G50" s="478"/>
      <c r="H50" s="479"/>
      <c r="I50" s="856"/>
    </row>
    <row s="459" customFormat="1" customHeight="1" ht="22.5">
      <c r="A51" s="2206"/>
      <c r="B51" s="506"/>
      <c r="C51" s="2217"/>
      <c r="D51" s="444" t="str">
        <f>D47&amp;".4"</f>
        <v>5.1.4</v>
      </c>
      <c r="E51" s="443" t="s">
        <v>321</v>
      </c>
      <c r="F51" s="1981" t="s">
        <v>28</v>
      </c>
      <c r="G51" s="448" t="s">
        <v>322</v>
      </c>
      <c r="H51" s="479"/>
      <c r="I51" s="856"/>
    </row>
    <row r="54" s="1819" customFormat="1" customHeight="1" ht="17.25">
      <c r="A54" s="1819" t="s">
        <v>1929</v>
      </c>
    </row>
    <row r="56" s="1616" customFormat="1" customHeight="1" ht="18.75">
      <c r="A56" s="93"/>
      <c r="B56" s="1827"/>
      <c r="C56" s="1827"/>
      <c r="D56" s="1828"/>
      <c r="E56" s="1813"/>
      <c r="F56" s="872">
        <v>13</v>
      </c>
      <c r="G56" s="871"/>
      <c r="H56" s="797"/>
      <c r="I56" s="795"/>
      <c r="J56" s="524" t="s">
        <v>19</v>
      </c>
      <c r="K56" s="2647" t="s">
        <v>28</v>
      </c>
      <c r="L56" s="93"/>
      <c r="M56" s="1640"/>
      <c r="N56" s="1640"/>
      <c r="O56" s="1640"/>
      <c r="P56" s="520" t="s">
        <v>393</v>
      </c>
      <c r="Q56" s="520" t="s">
        <v>394</v>
      </c>
      <c r="R56" s="521" t="s">
        <v>395</v>
      </c>
      <c r="S56" s="1640" t="s">
        <v>396</v>
      </c>
      <c r="T56" s="1640"/>
      <c r="U56" s="1640"/>
      <c r="V56" s="1640"/>
    </row>
    <row r="58" s="1819" customFormat="1" customHeight="1" ht="11.25">
      <c r="A58" s="1819" t="s">
        <v>1930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382</v>
      </c>
      <c r="AQ60" s="1628" t="s">
        <v>382</v>
      </c>
      <c r="AR60" s="1640"/>
      <c r="AS60" s="1640"/>
    </row>
    <row r="62" s="1819" customFormat="1" customHeight="1" ht="11.25">
      <c r="A62" s="1819" t="s">
        <v>1931</v>
      </c>
    </row>
    <row r="64" s="1827" customFormat="1" customHeight="1" ht="15">
      <c r="A64" s="149" t="s">
        <v>89</v>
      </c>
      <c r="B64" s="129" t="s">
        <v>28</v>
      </c>
      <c r="C64" s="1830"/>
      <c r="D64" s="132"/>
      <c r="E64" s="385"/>
      <c r="F64" s="385"/>
      <c r="G64" s="1807"/>
      <c r="H64" s="1829"/>
      <c r="I64" s="1808"/>
      <c r="K64" s="276"/>
      <c r="L64" s="277"/>
    </row>
    <row r="66" s="1819" customFormat="1" customHeight="1" ht="11.25">
      <c r="A66" s="1819" t="s">
        <v>1932</v>
      </c>
    </row>
    <row r="68" s="1639" customFormat="1" customHeight="1" ht="14.25">
      <c r="A68" s="347"/>
      <c r="B68" s="1164"/>
      <c r="C68" s="380"/>
      <c r="D68" s="1814"/>
      <c r="E68" s="890"/>
      <c r="F68" s="1829"/>
      <c r="G68" s="93"/>
      <c r="I68" s="1628"/>
      <c r="J68" s="1628"/>
    </row>
    <row r="70" s="1819" customFormat="1" customHeight="1" ht="11.25">
      <c r="A70" s="1819" t="s">
        <v>1933</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1934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1935</v>
      </c>
    </row>
    <row r="75" s="1819" customFormat="1" customHeight="1" ht="11.25">
      <c r="A75" s="1819" t="s">
        <v>1936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1934</v>
      </c>
    </row>
    <row r="79" s="1819" customFormat="1" customHeight="1" ht="11.25">
      <c r="A79" s="1819" t="s">
        <v>1937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1942</v>
      </c>
    </row>
    <row r="101" s="1639" customFormat="1" customHeight="1" ht="11.25">
      <c r="A101" s="1170"/>
      <c r="B101" s="1170"/>
      <c r="C101" s="1170"/>
      <c r="D101" s="1164"/>
      <c r="E101" s="1174"/>
      <c r="F101" s="1833"/>
      <c r="G101" s="1834"/>
      <c r="H101" s="2519" t="s">
        <v>98</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1946</v>
      </c>
    </row>
    <row r="115" s="1854" customFormat="1" customHeight="1" ht="15">
      <c r="A115" s="627"/>
      <c r="B115" s="628"/>
      <c r="C115" s="628"/>
      <c r="D115" s="2582" t="s">
        <v>98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625</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580</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581</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626</v>
      </c>
      <c r="F118" s="2380"/>
      <c r="G118" s="2380"/>
      <c r="H118" s="2380"/>
      <c r="I118" s="2380"/>
      <c r="J118" s="2380"/>
      <c r="K118" s="2380"/>
      <c r="L118" s="2380"/>
      <c r="M118" s="2380"/>
      <c r="N118" s="2380"/>
      <c r="O118" s="2380"/>
      <c r="P118" s="2380"/>
      <c r="Q118" s="562">
        <f>SUMIF(T119:T120,"i",Q119:Q120)</f>
        <v>0</v>
      </c>
      <c r="R118" s="1021"/>
      <c r="S118" s="1802" t="s">
        <v>627</v>
      </c>
      <c r="T118" s="721" t="s">
        <v>628</v>
      </c>
      <c r="U118" s="2378">
        <v>1</v>
      </c>
      <c r="V118" s="2378" t="s">
        <v>591</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629</v>
      </c>
      <c r="F121" s="2380"/>
      <c r="G121" s="2380"/>
      <c r="H121" s="2380"/>
      <c r="I121" s="2380"/>
      <c r="J121" s="2380"/>
      <c r="K121" s="2380"/>
      <c r="L121" s="2380"/>
      <c r="M121" s="2380"/>
      <c r="N121" s="2380"/>
      <c r="O121" s="2380"/>
      <c r="P121" s="2380"/>
      <c r="Q121" s="562">
        <f>SUMIF(T122:T123,"i",Q122:Q123)</f>
        <v>0</v>
      </c>
      <c r="R121" s="1021"/>
      <c r="S121" s="1802" t="s">
        <v>630</v>
      </c>
      <c r="T121" s="721" t="s">
        <v>628</v>
      </c>
      <c r="U121" s="2378">
        <v>1</v>
      </c>
      <c r="V121" s="2378" t="s">
        <v>591</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1948</v>
      </c>
    </row>
    <row r="127" s="1854" customFormat="1" customHeight="1" ht="15">
      <c r="A127" s="627"/>
      <c r="B127" s="628"/>
      <c r="C127" s="628"/>
      <c r="D127" s="2582" t="s">
        <v>98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625</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580</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581</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626</v>
      </c>
      <c r="F130" s="2380"/>
      <c r="G130" s="2380"/>
      <c r="H130" s="2380"/>
      <c r="I130" s="2380"/>
      <c r="J130" s="2380"/>
      <c r="K130" s="2380"/>
      <c r="L130" s="2380"/>
      <c r="M130" s="2380"/>
      <c r="N130" s="2380"/>
      <c r="O130" s="2380"/>
      <c r="P130" s="2380"/>
      <c r="Q130" s="562">
        <f>SUMIF(T131:T132,"i",Q131:Q132)</f>
        <v>0</v>
      </c>
      <c r="R130" s="1021"/>
      <c r="S130" s="1802" t="s">
        <v>627</v>
      </c>
      <c r="T130" s="721" t="s">
        <v>628</v>
      </c>
      <c r="U130" s="2378">
        <v>1</v>
      </c>
      <c r="V130" s="2378" t="s">
        <v>591</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628</v>
      </c>
      <c r="U133" s="2378">
        <v>1</v>
      </c>
      <c r="V133" s="2378" t="s">
        <v>591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1949</v>
      </c>
    </row>
    <row r="139" s="1854" customFormat="1" customHeight="1" ht="45">
      <c r="A139" s="1810"/>
      <c r="B139" s="1164"/>
      <c r="C139" s="416"/>
      <c r="D139" s="93"/>
      <c r="E139" s="2576"/>
      <c r="F139" s="2112" t="s">
        <v>98</v>
      </c>
      <c r="G139" s="2579" t="s">
        <v>28</v>
      </c>
      <c r="H139" s="293"/>
      <c r="I139" s="641" t="s">
        <v>98</v>
      </c>
      <c r="J139" s="1811" t="s">
        <v>1950</v>
      </c>
      <c r="K139" s="642" t="s">
        <v>562</v>
      </c>
      <c r="L139" s="2228" t="s">
        <v>562</v>
      </c>
      <c r="M139" s="2581"/>
      <c r="N139" s="642" t="s">
        <v>562</v>
      </c>
      <c r="O139" s="642" t="s">
        <v>562</v>
      </c>
      <c r="P139" s="642" t="s">
        <v>562</v>
      </c>
      <c r="Q139" s="643">
        <f>SUM(Q140:Q142)</f>
        <v>0</v>
      </c>
      <c r="R139" s="643">
        <f>IF(R136=0,0,(Q136/R136)*100)</f>
        <v>0</v>
      </c>
      <c r="S139" s="2183"/>
      <c r="T139" s="721" t="s">
        <v>628</v>
      </c>
      <c r="U139" s="93"/>
      <c r="V139" s="93"/>
      <c r="AC139" s="93"/>
    </row>
    <row s="1854" customFormat="1" customHeight="1" ht="11.25">
      <c r="A140" s="1810"/>
      <c r="B140" s="1164"/>
      <c r="C140" s="416"/>
      <c r="D140" s="93"/>
      <c r="E140" s="2577"/>
      <c r="F140" s="2112"/>
      <c r="G140" s="2579"/>
      <c r="H140" s="2131"/>
      <c r="I140" s="2519" t="s">
        <v>1037</v>
      </c>
      <c r="J140" s="2573"/>
      <c r="K140" s="2574"/>
      <c r="L140" s="644"/>
      <c r="M140" s="645" t="s">
        <v>98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1037</v>
      </c>
      <c r="J147" s="2573"/>
      <c r="K147" s="2574"/>
      <c r="L147" s="644"/>
      <c r="M147" s="645" t="s">
        <v>98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98</v>
      </c>
      <c r="N150" s="1799"/>
      <c r="O150" s="646"/>
      <c r="P150" s="647"/>
      <c r="Q150" s="646"/>
      <c r="R150" s="648">
        <v>0</v>
      </c>
      <c r="S150" s="93"/>
      <c r="T150" s="721"/>
      <c r="U150" s="93"/>
      <c r="V150" s="93"/>
      <c r="AC150" s="93"/>
    </row>
    <row r="152" s="1819" customFormat="1" customHeight="1" ht="17.25">
      <c r="A152" s="1819" t="s">
        <v>1953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98</v>
      </c>
      <c r="N154" s="2508" t="str">
        <f>IF(Z154="","",INDEX(TERRITORY_MR_LIST,MATCH(Z154,TERRITORY_LIST_ID,0)))</f>
        <v/>
      </c>
      <c r="O154" s="2189" t="s">
        <v>65</v>
      </c>
      <c r="P154" s="2112"/>
      <c r="Q154" s="2112" t="s">
        <v>98</v>
      </c>
      <c r="R154" s="2506" t="s">
        <v>28</v>
      </c>
      <c r="S154" s="2111" t="s">
        <v>65</v>
      </c>
      <c r="T154" s="1815"/>
      <c r="U154" s="1815" t="s">
        <v>98</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247</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248</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249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98</v>
      </c>
      <c r="N160" s="2508" t="str">
        <f>IF(Z160="","",INDEX(TERRITORY_MR_LIST,MATCH(Z160,TERRITORY_LIST_ID,0)))</f>
        <v/>
      </c>
      <c r="O160" s="2189" t="s">
        <v>65</v>
      </c>
      <c r="P160" s="2112"/>
      <c r="Q160" s="2112" t="s">
        <v>98</v>
      </c>
      <c r="R160" s="2506" t="s">
        <v>28</v>
      </c>
      <c r="S160" s="2111" t="s">
        <v>65</v>
      </c>
      <c r="T160" s="1815"/>
      <c r="U160" s="1815" t="s">
        <v>98</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247</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248</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98</v>
      </c>
      <c r="N165" s="2508" t="str">
        <f>IF(Z165="","",INDEX(TERRITORY_MR_LIST,MATCH(Z165,TERRITORY_LIST_ID,0)))</f>
        <v/>
      </c>
      <c r="O165" s="2189" t="s">
        <v>65</v>
      </c>
      <c r="P165" s="2112"/>
      <c r="Q165" s="2112" t="s">
        <v>98</v>
      </c>
      <c r="R165" s="2506" t="s">
        <v>28</v>
      </c>
      <c r="S165" s="2111" t="s">
        <v>65</v>
      </c>
      <c r="T165" s="1815"/>
      <c r="U165" s="1815" t="s">
        <v>98</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247</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98</v>
      </c>
      <c r="R169" s="2506" t="s">
        <v>28</v>
      </c>
      <c r="S169" s="2111" t="s">
        <v>65</v>
      </c>
      <c r="T169" s="1815"/>
      <c r="U169" s="1815" t="s">
        <v>98</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98</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98</v>
      </c>
      <c r="N176" s="2508" t="str">
        <f>IF(Z176="","",INDEX(TERRITORY_MR_LIST,MATCH(Z176,TERRITORY_LIST_ID,0)))</f>
        <v/>
      </c>
      <c r="O176" s="2189" t="s">
        <v>65</v>
      </c>
      <c r="P176" s="2112"/>
      <c r="Q176" s="2112" t="s">
        <v>98</v>
      </c>
      <c r="R176" s="2506" t="s">
        <v>28</v>
      </c>
      <c r="S176" s="2410" t="s">
        <v>19</v>
      </c>
      <c r="T176" s="1806"/>
      <c r="U176" s="1806" t="s">
        <v>98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247</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248</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249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98</v>
      </c>
      <c r="N182" s="2508" t="str">
        <f>IF(Z182="","",INDEX(TERRITORY_MR_LIST,MATCH(Z182,TERRITORY_LIST_ID,0)))</f>
        <v/>
      </c>
      <c r="O182" s="2189" t="s">
        <v>65</v>
      </c>
      <c r="P182" s="2112"/>
      <c r="Q182" s="2112" t="s">
        <v>98</v>
      </c>
      <c r="R182" s="2506" t="s">
        <v>28</v>
      </c>
      <c r="S182" s="2410" t="s">
        <v>19</v>
      </c>
      <c r="T182" s="1806"/>
      <c r="U182" s="1806" t="s">
        <v>98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247</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248</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98</v>
      </c>
      <c r="N187" s="2508" t="str">
        <f>IF(Z187="","",INDEX(TERRITORY_MR_LIST,MATCH(Z187,TERRITORY_LIST_ID,0)))</f>
        <v/>
      </c>
      <c r="O187" s="2189" t="s">
        <v>65</v>
      </c>
      <c r="P187" s="2112"/>
      <c r="Q187" s="2112" t="s">
        <v>98</v>
      </c>
      <c r="R187" s="2506" t="s">
        <v>28</v>
      </c>
      <c r="S187" s="2410" t="s">
        <v>19</v>
      </c>
      <c r="T187" s="1806"/>
      <c r="U187" s="1806" t="s">
        <v>98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247</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98</v>
      </c>
      <c r="R191" s="2506" t="s">
        <v>28</v>
      </c>
      <c r="S191" s="2410" t="s">
        <v>19</v>
      </c>
      <c r="T191" s="1806"/>
      <c r="U191" s="1806" t="s">
        <v>98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1955</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98</v>
      </c>
      <c r="P202" s="2521"/>
      <c r="Q202" s="1584"/>
      <c r="R202" s="2189" t="s">
        <v>65</v>
      </c>
      <c r="S202" s="2189" t="s">
        <v>65</v>
      </c>
      <c r="T202" s="1859"/>
      <c r="U202" s="2112" t="s">
        <v>98</v>
      </c>
      <c r="V202" s="2528" t="str">
        <f>IF(AK202="","",INDEX(TERRITORY_MR_LIST,MATCH(AK202,TERRITORY_LIST_ID,0)))</f>
        <v/>
      </c>
      <c r="W202" s="1585"/>
      <c r="X202" s="2189" t="s">
        <v>65</v>
      </c>
      <c r="Y202" s="2189" t="s">
        <v>19</v>
      </c>
      <c r="Z202" s="1568"/>
      <c r="AA202" s="2112" t="s">
        <v>98</v>
      </c>
      <c r="AB202" s="2530"/>
      <c r="AC202" s="1586"/>
      <c r="AD202" s="2189" t="s">
        <v>65</v>
      </c>
      <c r="AE202" s="2189" t="s">
        <v>19</v>
      </c>
      <c r="AF202" s="1566"/>
      <c r="AG202" s="1815" t="s">
        <v>98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249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0E294-9EDA-50C4-AFB5-0.41B7B3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1959</v>
      </c>
      <c r="B1" s="850"/>
      <c r="C1" s="986" t="s">
        <v>1960</v>
      </c>
      <c r="D1" s="984" t="s">
        <v>823</v>
      </c>
      <c r="E1" s="984" t="s">
        <v>869</v>
      </c>
      <c r="F1" s="984" t="s">
        <v>922</v>
      </c>
      <c r="G1" s="984" t="s">
        <v>909</v>
      </c>
      <c r="H1" s="984" t="s">
        <v>1635</v>
      </c>
    </row>
    <row customHeight="1" ht="9">
      <c r="A2" s="987" t="s">
        <v>1961</v>
      </c>
      <c r="B2" s="987"/>
      <c r="C2" s="988" t="str">
        <f>INDEX(TEMPLATE_NUMBER_FORM_LIST,MATCH(TEMPLATE_SPHERE,TEMPLATE_SPHERE_LIST,0))</f>
        <v>10</v>
      </c>
      <c r="D2" s="987" t="s">
        <v>1484</v>
      </c>
      <c r="E2" s="987" t="s">
        <v>147</v>
      </c>
      <c r="F2" s="989" t="s">
        <v>147</v>
      </c>
      <c r="G2" s="987" t="s">
        <v>147</v>
      </c>
      <c r="H2" s="990"/>
    </row>
    <row customHeight="1" ht="63">
      <c r="A3" s="850"/>
      <c r="B3" s="850" t="s">
        <v>98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1962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1963</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1964</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1965</v>
      </c>
    </row>
    <row customHeight="1" ht="117">
      <c r="A5" s="850" t="s">
        <v>1966</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1967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1968</v>
      </c>
    </row>
    <row customHeight="1" ht="90">
      <c r="A6" s="850" t="s">
        <v>1969</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1970</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1971</v>
      </c>
      <c r="E7" s="850" t="s">
        <v>1972</v>
      </c>
      <c r="F7" s="990"/>
      <c r="G7" s="990"/>
      <c r="H7" s="990"/>
    </row>
    <row customHeight="1" ht="108">
      <c r="A8" s="850" t="s">
        <v>1973</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1175</v>
      </c>
      <c r="E8" s="850" t="s">
        <v>1974</v>
      </c>
      <c r="F8" s="990"/>
      <c r="G8" s="990"/>
      <c r="H8" s="990"/>
    </row>
    <row customHeight="1" ht="99">
      <c r="A9" s="850" t="s">
        <v>1975</v>
      </c>
      <c r="B9" s="850"/>
      <c r="C9" s="850" t="s">
        <v>1976</v>
      </c>
      <c r="D9" s="850"/>
      <c r="E9" s="850"/>
      <c r="F9" s="990"/>
      <c r="G9" s="990"/>
      <c r="H9" s="990"/>
    </row>
    <row customHeight="1" ht="126">
      <c r="A10" s="850" t="s">
        <v>1977</v>
      </c>
      <c r="B10" s="850"/>
      <c r="C10" s="850" t="s">
        <v>1978</v>
      </c>
      <c r="D10" s="850"/>
      <c r="E10" s="850"/>
      <c r="F10" s="990"/>
      <c r="G10" s="990"/>
      <c r="H10" s="990"/>
    </row>
    <row customHeight="1" ht="108">
      <c r="A11" s="850" t="s">
        <v>1979</v>
      </c>
      <c r="B11" s="850"/>
      <c r="C11" s="850" t="s">
        <v>1980</v>
      </c>
      <c r="D11" s="850"/>
      <c r="E11" s="850"/>
      <c r="F11" s="990"/>
      <c r="G11" s="990"/>
      <c r="H11" s="990"/>
    </row>
    <row customHeight="1" ht="54">
      <c r="A12" s="850" t="s">
        <v>1981</v>
      </c>
      <c r="B12" s="850"/>
      <c r="C12" s="850" t="s">
        <v>1982</v>
      </c>
      <c r="D12" s="850"/>
      <c r="E12" s="850"/>
      <c r="F12" s="990"/>
      <c r="G12" s="990"/>
      <c r="H12" s="990"/>
    </row>
    <row customHeight="1" ht="45">
      <c r="A13" s="850" t="s">
        <v>1983</v>
      </c>
      <c r="B13" s="850"/>
      <c r="C13" s="850" t="s">
        <v>1984</v>
      </c>
      <c r="D13" s="850"/>
      <c r="E13" s="850"/>
      <c r="F13" s="990"/>
      <c r="G13" s="990"/>
      <c r="H13" s="990"/>
    </row>
    <row customHeight="1" ht="117">
      <c r="A14" s="850" t="s">
        <v>1985</v>
      </c>
      <c r="B14" s="850"/>
      <c r="C14" s="850" t="s">
        <v>1986</v>
      </c>
      <c r="D14" s="850"/>
      <c r="E14" s="850"/>
      <c r="F14" s="990"/>
      <c r="G14" s="990"/>
      <c r="H14" s="990"/>
    </row>
    <row customHeight="1" ht="117">
      <c r="A15" s="850" t="s">
        <v>1987</v>
      </c>
      <c r="B15" s="850"/>
      <c r="C15" s="850" t="s">
        <v>1988</v>
      </c>
      <c r="D15" s="850"/>
      <c r="E15" s="850"/>
      <c r="F15" s="990"/>
      <c r="G15" s="990"/>
      <c r="H15" s="990"/>
    </row>
    <row customHeight="1" ht="63">
      <c r="A16" s="850" t="s">
        <v>1989</v>
      </c>
      <c r="B16" s="850"/>
      <c r="C16" s="850" t="s">
        <v>1990</v>
      </c>
      <c r="D16" s="850"/>
      <c r="E16" s="850"/>
      <c r="F16" s="990"/>
      <c r="G16" s="990"/>
      <c r="H16" s="990"/>
    </row>
    <row customHeight="1" ht="54">
      <c r="A17" s="850" t="s">
        <v>1991</v>
      </c>
      <c r="B17" s="850"/>
      <c r="C17" s="988" t="s">
        <v>1992</v>
      </c>
      <c r="D17" s="850"/>
      <c r="E17" s="850"/>
      <c r="F17" s="990"/>
      <c r="G17" s="990"/>
      <c r="H17" s="990"/>
    </row>
    <row customHeight="1" ht="27">
      <c r="A18" s="850" t="s">
        <v>1993</v>
      </c>
      <c r="B18" s="850"/>
      <c r="C18" s="988" t="s">
        <v>1994</v>
      </c>
      <c r="D18" s="850"/>
      <c r="E18" s="850"/>
      <c r="F18" s="990"/>
      <c r="G18" s="990"/>
      <c r="H18" s="990"/>
    </row>
    <row customHeight="1" ht="54">
      <c r="A19" s="850" t="s">
        <v>1995</v>
      </c>
      <c r="B19" s="850"/>
      <c r="C19" s="988" t="s">
        <v>1996</v>
      </c>
      <c r="D19" s="850"/>
      <c r="E19" s="850"/>
      <c r="F19" s="990"/>
      <c r="G19" s="990"/>
      <c r="H19" s="990"/>
    </row>
    <row customHeight="1" ht="36">
      <c r="A20" s="850" t="s">
        <v>1997</v>
      </c>
      <c r="B20" s="850"/>
      <c r="C20" s="988" t="s">
        <v>1998</v>
      </c>
      <c r="D20" s="850"/>
      <c r="E20" s="850"/>
      <c r="F20" s="990"/>
      <c r="G20" s="990"/>
      <c r="H20" s="990"/>
    </row>
    <row customHeight="1" ht="36">
      <c r="A21" s="850" t="s">
        <v>1999</v>
      </c>
      <c r="B21" s="850"/>
      <c r="C21" s="988" t="s">
        <v>2000</v>
      </c>
      <c r="D21" s="850"/>
      <c r="E21" s="850"/>
      <c r="F21" s="990"/>
      <c r="G21" s="990"/>
      <c r="H21" s="990"/>
    </row>
    <row customHeight="1" ht="27">
      <c r="A22" s="850" t="s">
        <v>2001</v>
      </c>
      <c r="B22" s="850"/>
      <c r="C22" s="988" t="s">
        <v>2002</v>
      </c>
      <c r="D22" s="850"/>
      <c r="E22" s="850"/>
      <c r="F22" s="990"/>
      <c r="G22" s="990"/>
      <c r="H22" s="990"/>
    </row>
    <row customHeight="1" ht="36">
      <c r="A23" s="850" t="s">
        <v>2003</v>
      </c>
      <c r="B23" s="850"/>
      <c r="C23" s="988" t="s">
        <v>2004</v>
      </c>
      <c r="D23" s="850"/>
      <c r="E23" s="850"/>
      <c r="F23" s="990"/>
      <c r="G23" s="990"/>
      <c r="H23" s="990"/>
    </row>
    <row customHeight="1" ht="28.5">
      <c r="A24" s="850" t="s">
        <v>2005</v>
      </c>
      <c r="B24" s="850"/>
      <c r="C24" s="988" t="s">
        <v>2006</v>
      </c>
      <c r="D24" s="850"/>
      <c r="E24" s="850"/>
      <c r="F24" s="990"/>
      <c r="G24" s="990"/>
      <c r="H24" s="990"/>
    </row>
    <row customHeight="1" ht="36">
      <c r="A25" s="850" t="s">
        <v>2007</v>
      </c>
      <c r="B25" s="850"/>
      <c r="C25" s="988" t="s">
        <v>2008</v>
      </c>
      <c r="D25" s="850"/>
      <c r="E25" s="850"/>
      <c r="F25" s="990"/>
      <c r="G25" s="990"/>
      <c r="H25" s="990"/>
    </row>
    <row customHeight="1" ht="27">
      <c r="A26" s="850" t="s">
        <v>2009</v>
      </c>
      <c r="B26" s="850"/>
      <c r="C26" s="988" t="s">
        <v>2010</v>
      </c>
      <c r="D26" s="850"/>
      <c r="E26" s="850"/>
      <c r="F26" s="990"/>
      <c r="G26" s="990"/>
      <c r="H26" s="990"/>
    </row>
    <row customHeight="1" ht="36">
      <c r="A27" s="850" t="s">
        <v>2011</v>
      </c>
      <c r="B27" s="850"/>
      <c r="C27" s="988" t="s">
        <v>2012</v>
      </c>
      <c r="D27" s="850"/>
      <c r="E27" s="850"/>
      <c r="F27" s="990"/>
      <c r="G27" s="990"/>
      <c r="H27" s="990"/>
    </row>
    <row customHeight="1" ht="28.5">
      <c r="A28" s="850" t="s">
        <v>2013</v>
      </c>
      <c r="B28" s="850"/>
      <c r="C28" s="988" t="s">
        <v>2014</v>
      </c>
      <c r="D28" s="850"/>
      <c r="E28" s="850"/>
      <c r="F28" s="990"/>
      <c r="G28" s="990"/>
      <c r="H28" s="990"/>
    </row>
    <row customHeight="1" ht="126">
      <c r="A29" s="850" t="s">
        <v>2015</v>
      </c>
      <c r="B29" s="850" t="s">
        <v>1586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2017</v>
      </c>
    </row>
    <row customHeight="1" ht="36">
      <c r="A30" s="850" t="s">
        <v>2018</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2019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2020</v>
      </c>
      <c r="B31" s="850"/>
      <c r="C31" s="988" t="str">
        <f>IF(TEMPLATE_SPHERE="HEAT",D31,IF(TEMPLATE_SPHERE="TKO",H31,E31))</f>
        <v>Форма 1. Информация об организации, осуществляющей холодное водоснабжение (общая информация)</v>
      </c>
      <c r="D31" s="850" t="s">
        <v>2021</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2022</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2023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2024</v>
      </c>
    </row>
    <row customHeight="1" ht="9">
      <c r="A33" s="850"/>
      <c r="B33" s="850"/>
      <c r="C33" s="988"/>
      <c r="D33" s="850"/>
      <c r="E33" s="850"/>
      <c r="F33" s="990"/>
      <c r="G33" s="990"/>
      <c r="H33" s="990"/>
    </row>
    <row customHeight="1" ht="9">
      <c r="A34" s="850"/>
      <c r="B34" s="850" t="s">
        <v>1522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6AEDEA-7EBD-9B0B-AE14-0.73DE8A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2025</v>
      </c>
      <c r="D1" s="902"/>
      <c r="E1" s="902"/>
      <c r="F1" s="902"/>
      <c r="G1" s="902"/>
      <c r="H1" s="902" t="s">
        <v>2026</v>
      </c>
      <c r="I1" s="902"/>
      <c r="J1" s="902"/>
      <c r="K1" s="902"/>
      <c r="L1" s="902"/>
      <c r="M1" s="902" t="s">
        <v>2027</v>
      </c>
      <c r="N1" s="902" t="s">
        <v>2028</v>
      </c>
      <c r="O1" s="2596" t="s">
        <v>2029</v>
      </c>
      <c r="P1" s="2596"/>
      <c r="Q1" s="2596"/>
      <c r="R1" s="2596"/>
      <c r="S1" s="2596"/>
      <c r="T1" s="2596" t="s">
        <v>2027</v>
      </c>
      <c r="U1" s="2596"/>
      <c r="V1" s="2596"/>
      <c r="W1" s="2596"/>
      <c r="X1" s="2596"/>
      <c r="Y1" s="1003"/>
      <c r="Z1" s="2596" t="s">
        <v>2030</v>
      </c>
      <c r="AA1" s="2596"/>
      <c r="AB1" s="2596"/>
      <c r="AC1" s="2596"/>
      <c r="AD1" s="2596"/>
    </row>
    <row customHeight="1" ht="18">
      <c r="A2" s="850"/>
      <c r="B2" s="850"/>
      <c r="C2" s="845" t="s">
        <v>823</v>
      </c>
      <c r="D2" s="845" t="s">
        <v>869</v>
      </c>
      <c r="E2" s="845" t="s">
        <v>922</v>
      </c>
      <c r="F2" s="845" t="s">
        <v>909</v>
      </c>
      <c r="G2" s="845" t="s">
        <v>1635</v>
      </c>
      <c r="H2" s="847"/>
      <c r="I2" s="847"/>
      <c r="J2" s="847"/>
      <c r="K2" s="847"/>
      <c r="L2" s="847"/>
      <c r="M2" s="847"/>
      <c r="N2" s="847"/>
      <c r="O2" s="845" t="s">
        <v>823</v>
      </c>
      <c r="P2" s="845" t="s">
        <v>869</v>
      </c>
      <c r="Q2" s="845" t="s">
        <v>909</v>
      </c>
      <c r="R2" s="845" t="s">
        <v>922</v>
      </c>
      <c r="S2" s="845" t="s">
        <v>1635</v>
      </c>
      <c r="T2" s="845" t="s">
        <v>823</v>
      </c>
      <c r="U2" s="845" t="s">
        <v>869</v>
      </c>
      <c r="V2" s="845" t="s">
        <v>909</v>
      </c>
      <c r="W2" s="845" t="s">
        <v>922</v>
      </c>
      <c r="X2" s="845" t="s">
        <v>1635</v>
      </c>
      <c r="Y2" s="845"/>
      <c r="Z2" s="845" t="s">
        <v>823</v>
      </c>
      <c r="AA2" s="854" t="s">
        <v>869</v>
      </c>
      <c r="AB2" s="845" t="s">
        <v>909</v>
      </c>
      <c r="AC2" s="845" t="s">
        <v>922</v>
      </c>
      <c r="AD2" s="845" t="s">
        <v>1635</v>
      </c>
    </row>
    <row customHeight="1" ht="162">
      <c r="A3" s="849" t="s">
        <v>26</v>
      </c>
      <c r="B3" s="849"/>
      <c r="C3" s="2600" t="s">
        <v>2031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2032</v>
      </c>
      <c r="AA3" s="847" t="s">
        <v>2033</v>
      </c>
      <c r="AB3" s="850" t="s">
        <v>2034</v>
      </c>
      <c r="AC3" s="850" t="s">
        <v>2035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1573</v>
      </c>
      <c r="D11" s="2603" t="s">
        <v>1569</v>
      </c>
      <c r="E11" s="2603" t="s">
        <v>1668</v>
      </c>
      <c r="F11" s="2603" t="s">
        <v>2036</v>
      </c>
      <c r="G11" s="2603"/>
      <c r="H11" s="902" t="s">
        <v>2037</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2038</v>
      </c>
      <c r="U11" s="847" t="s">
        <v>2039</v>
      </c>
      <c r="V11" s="847"/>
      <c r="W11" s="847"/>
      <c r="X11" s="847"/>
      <c r="Y11" s="1004"/>
      <c r="Z11" s="850" t="s">
        <v>2040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2041</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2042</v>
      </c>
      <c r="U12" s="847" t="s">
        <v>2043</v>
      </c>
      <c r="V12" s="847"/>
      <c r="W12" s="847"/>
      <c r="X12" s="847"/>
      <c r="Y12" s="1004"/>
      <c r="Z12" s="850" t="s">
        <v>2044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2045</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2046</v>
      </c>
      <c r="U13" s="848" t="s">
        <v>2047</v>
      </c>
      <c r="V13" s="848"/>
      <c r="W13" s="848"/>
      <c r="X13" s="847"/>
      <c r="Y13" s="1004"/>
      <c r="Z13" s="850" t="s">
        <v>2048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2050</v>
      </c>
      <c r="AA14" s="853" t="s">
        <v>2050</v>
      </c>
      <c r="AB14" s="850"/>
      <c r="AC14" s="850"/>
      <c r="AD14" s="850"/>
    </row>
    <row customHeight="1" ht="108">
      <c r="A15" s="2597"/>
      <c r="B15" s="903">
        <v>5</v>
      </c>
      <c r="C15" s="2604"/>
      <c r="D15" s="2604"/>
      <c r="E15" s="2604"/>
      <c r="F15" s="2604"/>
      <c r="G15" s="2604"/>
      <c r="H15" s="2598" t="s">
        <v>2051</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2052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2053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2053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1671</v>
      </c>
      <c r="B18" s="903">
        <v>1</v>
      </c>
      <c r="C18" s="847" t="s">
        <v>2037</v>
      </c>
      <c r="D18" s="971" t="s">
        <v>2037</v>
      </c>
      <c r="E18" s="847" t="s">
        <v>2037</v>
      </c>
      <c r="F18" s="847" t="s">
        <v>2037</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2054</v>
      </c>
      <c r="U18" s="850" t="s">
        <v>2055</v>
      </c>
      <c r="V18" s="850" t="s">
        <v>2056</v>
      </c>
      <c r="W18" s="850" t="s">
        <v>2057</v>
      </c>
      <c r="X18" s="847"/>
      <c r="Y18" s="1004"/>
      <c r="Z18" s="850" t="s">
        <v>2058</v>
      </c>
      <c r="AA18" s="853" t="s">
        <v>2059</v>
      </c>
      <c r="AB18" s="853" t="s">
        <v>2059</v>
      </c>
      <c r="AC18" s="853" t="s">
        <v>2059</v>
      </c>
      <c r="AD18" s="850"/>
    </row>
    <row customHeight="1" ht="36">
      <c r="A19" s="849"/>
      <c r="B19" s="903">
        <v>2</v>
      </c>
      <c r="C19" s="847" t="s">
        <v>2041</v>
      </c>
      <c r="D19" s="971" t="s">
        <v>2041</v>
      </c>
      <c r="E19" s="847" t="s">
        <v>2041</v>
      </c>
      <c r="F19" s="847" t="s">
        <v>2041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2060</v>
      </c>
      <c r="U19" s="850" t="s">
        <v>2061</v>
      </c>
      <c r="V19" s="850" t="s">
        <v>2062</v>
      </c>
      <c r="W19" s="850" t="s">
        <v>2063</v>
      </c>
      <c r="X19" s="847"/>
      <c r="Y19" s="1004"/>
      <c r="Z19" s="850" t="s">
        <v>2064</v>
      </c>
      <c r="AA19" s="853" t="s">
        <v>2064</v>
      </c>
      <c r="AB19" s="853" t="s">
        <v>2064</v>
      </c>
      <c r="AC19" s="853" t="s">
        <v>2064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724</v>
      </c>
      <c r="P20" s="961" t="s">
        <v>724</v>
      </c>
      <c r="Q20" s="961" t="s">
        <v>724</v>
      </c>
      <c r="R20" s="961" t="s">
        <v>724</v>
      </c>
      <c r="S20" s="961"/>
      <c r="T20" s="968" t="s">
        <v>2065</v>
      </c>
      <c r="U20" s="850" t="s">
        <v>2066</v>
      </c>
      <c r="V20" s="850" t="s">
        <v>2067</v>
      </c>
      <c r="W20" s="850" t="s">
        <v>2068</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2069</v>
      </c>
      <c r="U21" s="850"/>
      <c r="V21" s="850"/>
      <c r="W21" s="850"/>
      <c r="X21" s="847"/>
      <c r="Y21" s="1004"/>
      <c r="Z21" s="850" t="s">
        <v>2070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308</v>
      </c>
      <c r="R22" s="961"/>
      <c r="S22" s="961"/>
      <c r="T22" s="968"/>
      <c r="U22" s="850"/>
      <c r="V22" s="850" t="s">
        <v>2071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311</v>
      </c>
      <c r="R23" s="961"/>
      <c r="S23" s="961"/>
      <c r="T23" s="968"/>
      <c r="U23" s="850"/>
      <c r="V23" s="850" t="s">
        <v>2072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744</v>
      </c>
      <c r="R24" s="961"/>
      <c r="S24" s="961"/>
      <c r="T24" s="968"/>
      <c r="U24" s="850"/>
      <c r="V24" s="850" t="s">
        <v>2073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751</v>
      </c>
      <c r="R25" s="961" t="s">
        <v>308</v>
      </c>
      <c r="S25" s="961"/>
      <c r="T25" s="968" t="s">
        <v>2074</v>
      </c>
      <c r="U25" s="850" t="s">
        <v>2074</v>
      </c>
      <c r="V25" s="850" t="s">
        <v>2074</v>
      </c>
      <c r="W25" s="850" t="s">
        <v>2074</v>
      </c>
      <c r="X25" s="847"/>
      <c r="Y25" s="1004"/>
      <c r="Z25" s="850"/>
      <c r="AA25" s="853"/>
      <c r="AB25" s="850"/>
      <c r="AC25" s="850"/>
      <c r="AD25" s="850"/>
    </row>
    <row customHeight="1" ht="18">
      <c r="A26" s="849"/>
      <c r="B26" s="903">
        <v>9</v>
      </c>
      <c r="C26" s="847" t="s">
        <v>668</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740</v>
      </c>
      <c r="P26" s="961" t="s">
        <v>734</v>
      </c>
      <c r="Q26" s="961" t="s">
        <v>2075</v>
      </c>
      <c r="R26" s="961" t="s">
        <v>734</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2076</v>
      </c>
      <c r="V26" s="968" t="s">
        <v>2076</v>
      </c>
      <c r="W26" s="968" t="s">
        <v>2076</v>
      </c>
      <c r="X26" s="847"/>
      <c r="Y26" s="1004"/>
      <c r="Z26" s="850"/>
      <c r="AA26" s="853"/>
      <c r="AB26" s="850"/>
      <c r="AC26" s="850"/>
      <c r="AD26" s="850"/>
    </row>
    <row customHeight="1" ht="18">
      <c r="A27" s="849"/>
      <c r="B27" s="903">
        <v>10</v>
      </c>
      <c r="C27" s="847" t="s">
        <v>672</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742</v>
      </c>
      <c r="P27" s="961" t="s">
        <v>736</v>
      </c>
      <c r="Q27" s="961" t="s">
        <v>2077</v>
      </c>
      <c r="R27" s="961" t="s">
        <v>736</v>
      </c>
      <c r="S27" s="961"/>
      <c r="T27" s="968" t="s">
        <v>2078</v>
      </c>
      <c r="U27" s="968" t="s">
        <v>2078</v>
      </c>
      <c r="V27" s="968" t="s">
        <v>2078</v>
      </c>
      <c r="W27" s="968" t="s">
        <v>2078</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744</v>
      </c>
      <c r="P28" s="961"/>
      <c r="Q28" s="961"/>
      <c r="R28" s="961"/>
      <c r="S28" s="961"/>
      <c r="T28" s="968" t="s">
        <v>2079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751</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2080</v>
      </c>
      <c r="V29" s="850"/>
      <c r="W29" s="850" t="s">
        <v>2080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753</v>
      </c>
      <c r="P30" s="961" t="s">
        <v>744</v>
      </c>
      <c r="Q30" s="961" t="s">
        <v>753</v>
      </c>
      <c r="R30" s="961" t="s">
        <v>744</v>
      </c>
      <c r="S30" s="961"/>
      <c r="T30" s="968" t="s">
        <v>2081</v>
      </c>
      <c r="U30" s="850" t="s">
        <v>2081</v>
      </c>
      <c r="V30" s="850" t="s">
        <v>2081</v>
      </c>
      <c r="W30" s="850" t="s">
        <v>2081</v>
      </c>
      <c r="X30" s="847"/>
      <c r="Y30" s="1004"/>
      <c r="Z30" s="850"/>
      <c r="AA30" s="853" t="s">
        <v>2082</v>
      </c>
      <c r="AB30" s="853" t="s">
        <v>2082</v>
      </c>
      <c r="AC30" s="853" t="s">
        <v>2082</v>
      </c>
      <c r="AD30" s="850"/>
    </row>
    <row customHeight="1" ht="18">
      <c r="A31" s="849"/>
      <c r="B31" s="903">
        <v>14</v>
      </c>
      <c r="C31" s="847" t="s">
        <v>2083</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2084</v>
      </c>
      <c r="P31" s="961" t="s">
        <v>747</v>
      </c>
      <c r="Q31" s="961" t="s">
        <v>2084</v>
      </c>
      <c r="R31" s="961" t="s">
        <v>747</v>
      </c>
      <c r="S31" s="961"/>
      <c r="T31" s="969" t="s">
        <v>2085</v>
      </c>
      <c r="U31" s="850" t="s">
        <v>2085</v>
      </c>
      <c r="V31" s="850" t="s">
        <v>2085</v>
      </c>
      <c r="W31" s="850" t="s">
        <v>2085</v>
      </c>
      <c r="X31" s="847"/>
      <c r="Y31" s="1004"/>
      <c r="Z31" s="850"/>
      <c r="AA31" s="853"/>
      <c r="AB31" s="853"/>
      <c r="AC31" s="853"/>
      <c r="AD31" s="850"/>
    </row>
    <row customHeight="1" ht="36">
      <c r="A32" s="849"/>
      <c r="B32" s="903">
        <v>15</v>
      </c>
      <c r="C32" s="847" t="s">
        <v>2086</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2087</v>
      </c>
      <c r="P32" s="961" t="s">
        <v>749</v>
      </c>
      <c r="Q32" s="961" t="s">
        <v>2087</v>
      </c>
      <c r="R32" s="961" t="s">
        <v>749</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2088</v>
      </c>
      <c r="V32" s="850" t="s">
        <v>2088</v>
      </c>
      <c r="W32" s="850" t="s">
        <v>2088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755</v>
      </c>
      <c r="P33" s="961" t="s">
        <v>751</v>
      </c>
      <c r="Q33" s="961" t="s">
        <v>755</v>
      </c>
      <c r="R33" s="961" t="s">
        <v>751</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2089</v>
      </c>
      <c r="V33" s="850" t="s">
        <v>2089</v>
      </c>
      <c r="W33" s="850" t="s">
        <v>2090</v>
      </c>
      <c r="X33" s="847"/>
      <c r="Y33" s="1004"/>
      <c r="Z33" s="850"/>
      <c r="AA33" s="853" t="s">
        <v>2091</v>
      </c>
      <c r="AB33" s="853" t="s">
        <v>2091</v>
      </c>
      <c r="AC33" s="853" t="s">
        <v>2091</v>
      </c>
      <c r="AD33" s="850"/>
    </row>
    <row customHeight="1" ht="27">
      <c r="A34" s="849"/>
      <c r="B34" s="903">
        <v>17</v>
      </c>
      <c r="C34" s="847" t="s">
        <v>2092</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2093</v>
      </c>
      <c r="P34" s="961" t="s">
        <v>2075</v>
      </c>
      <c r="Q34" s="961" t="s">
        <v>2093</v>
      </c>
      <c r="R34" s="961" t="s">
        <v>2075</v>
      </c>
      <c r="S34" s="961"/>
      <c r="T34" s="970" t="s">
        <v>2094</v>
      </c>
      <c r="U34" s="850" t="s">
        <v>2094</v>
      </c>
      <c r="V34" s="850" t="s">
        <v>2094</v>
      </c>
      <c r="W34" s="850" t="s">
        <v>2095</v>
      </c>
      <c r="X34" s="847"/>
      <c r="Y34" s="1004"/>
      <c r="Z34" s="850"/>
      <c r="AA34" s="853"/>
      <c r="AB34" s="850"/>
      <c r="AC34" s="850"/>
      <c r="AD34" s="850"/>
    </row>
    <row customHeight="1" ht="45">
      <c r="A35" s="849"/>
      <c r="B35" s="903">
        <v>18</v>
      </c>
      <c r="C35" s="847" t="s">
        <v>2096</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2097</v>
      </c>
      <c r="P35" s="961" t="s">
        <v>2077</v>
      </c>
      <c r="Q35" s="961" t="s">
        <v>2097</v>
      </c>
      <c r="R35" s="961" t="s">
        <v>2077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2098</v>
      </c>
      <c r="V35" s="850" t="s">
        <v>2098</v>
      </c>
      <c r="W35" s="850" t="s">
        <v>2098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757</v>
      </c>
      <c r="P36" s="961" t="s">
        <v>753</v>
      </c>
      <c r="Q36" s="961" t="s">
        <v>757</v>
      </c>
      <c r="R36" s="961" t="s">
        <v>753</v>
      </c>
      <c r="S36" s="961"/>
      <c r="T36" s="968" t="s">
        <v>2099</v>
      </c>
      <c r="U36" s="850" t="s">
        <v>2099</v>
      </c>
      <c r="V36" s="850" t="s">
        <v>2099</v>
      </c>
      <c r="W36" s="850" t="s">
        <v>2099</v>
      </c>
      <c r="X36" s="847"/>
      <c r="Y36" s="1004"/>
      <c r="Z36" s="850"/>
      <c r="AA36" s="853"/>
      <c r="AB36" s="850"/>
      <c r="AC36" s="850"/>
      <c r="AD36" s="850"/>
    </row>
    <row customHeight="1" ht="18">
      <c r="A37" s="849"/>
      <c r="B37" s="903">
        <v>20</v>
      </c>
      <c r="C37" s="847" t="s">
        <v>2100</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2101</v>
      </c>
      <c r="P37" s="961" t="s">
        <v>2084</v>
      </c>
      <c r="Q37" s="961" t="s">
        <v>2101</v>
      </c>
      <c r="R37" s="961" t="s">
        <v>2084</v>
      </c>
      <c r="S37" s="961"/>
      <c r="T37" s="968" t="s">
        <v>2102</v>
      </c>
      <c r="U37" s="850" t="s">
        <v>2102</v>
      </c>
      <c r="V37" s="850" t="s">
        <v>2102</v>
      </c>
      <c r="W37" s="850" t="s">
        <v>2102</v>
      </c>
      <c r="X37" s="847"/>
      <c r="Y37" s="1004"/>
      <c r="Z37" s="850"/>
      <c r="AA37" s="853"/>
      <c r="AB37" s="850"/>
      <c r="AC37" s="850"/>
      <c r="AD37" s="850"/>
    </row>
    <row customHeight="1" ht="18">
      <c r="A38" s="849"/>
      <c r="B38" s="903">
        <v>21</v>
      </c>
      <c r="C38" s="847" t="s">
        <v>2103</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2104</v>
      </c>
      <c r="P38" s="961" t="s">
        <v>2087</v>
      </c>
      <c r="Q38" s="961" t="s">
        <v>2104</v>
      </c>
      <c r="R38" s="961" t="s">
        <v>2087</v>
      </c>
      <c r="S38" s="961"/>
      <c r="T38" s="968" t="s">
        <v>2105</v>
      </c>
      <c r="U38" s="850" t="s">
        <v>2105</v>
      </c>
      <c r="V38" s="850" t="s">
        <v>2105</v>
      </c>
      <c r="W38" s="850" t="s">
        <v>2105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761</v>
      </c>
      <c r="P39" s="961" t="s">
        <v>755</v>
      </c>
      <c r="Q39" s="961" t="s">
        <v>761</v>
      </c>
      <c r="R39" s="961" t="s">
        <v>755</v>
      </c>
      <c r="S39" s="961"/>
      <c r="T39" s="968" t="s">
        <v>2106</v>
      </c>
      <c r="U39" s="850" t="s">
        <v>2107</v>
      </c>
      <c r="V39" s="850" t="s">
        <v>2108</v>
      </c>
      <c r="W39" s="850" t="s">
        <v>2109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2110</v>
      </c>
      <c r="P40" s="961" t="s">
        <v>757</v>
      </c>
      <c r="Q40" s="961" t="s">
        <v>2110</v>
      </c>
      <c r="R40" s="961" t="s">
        <v>757</v>
      </c>
      <c r="S40" s="961"/>
      <c r="T40" s="847" t="s">
        <v>2111</v>
      </c>
      <c r="U40" s="847" t="s">
        <v>2111</v>
      </c>
      <c r="V40" s="847" t="s">
        <v>2111</v>
      </c>
      <c r="W40" s="847" t="s">
        <v>2111</v>
      </c>
      <c r="X40" s="847"/>
      <c r="Y40" s="1004"/>
      <c r="Z40" s="850" t="s">
        <v>2112</v>
      </c>
      <c r="AA40" s="853" t="s">
        <v>2112</v>
      </c>
      <c r="AB40" s="853" t="s">
        <v>2112</v>
      </c>
      <c r="AC40" s="853" t="s">
        <v>2112</v>
      </c>
      <c r="AD40" s="850"/>
    </row>
    <row customHeight="1" ht="27">
      <c r="A41" s="849"/>
      <c r="B41" s="903">
        <v>24</v>
      </c>
      <c r="C41" s="847" t="s">
        <v>2113</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2114</v>
      </c>
      <c r="P41" s="961" t="s">
        <v>2101</v>
      </c>
      <c r="Q41" s="961" t="s">
        <v>2114</v>
      </c>
      <c r="R41" s="961" t="s">
        <v>2101</v>
      </c>
      <c r="S41" s="961"/>
      <c r="T41" s="847" t="s">
        <v>2115</v>
      </c>
      <c r="U41" s="847" t="s">
        <v>2115</v>
      </c>
      <c r="V41" s="847" t="s">
        <v>2115</v>
      </c>
      <c r="W41" s="847" t="s">
        <v>2115</v>
      </c>
      <c r="X41" s="847"/>
      <c r="Y41" s="1004"/>
      <c r="Z41" s="850" t="s">
        <v>2116</v>
      </c>
      <c r="AA41" s="850" t="s">
        <v>2116</v>
      </c>
      <c r="AB41" s="850" t="s">
        <v>2116</v>
      </c>
      <c r="AC41" s="850" t="s">
        <v>2116</v>
      </c>
      <c r="AD41" s="850"/>
    </row>
    <row customHeight="1" ht="27">
      <c r="A42" s="849"/>
      <c r="B42" s="903">
        <v>25</v>
      </c>
      <c r="C42" s="847" t="s">
        <v>2117</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2118</v>
      </c>
      <c r="P42" s="961" t="s">
        <v>2104</v>
      </c>
      <c r="Q42" s="961" t="s">
        <v>2118</v>
      </c>
      <c r="R42" s="961" t="s">
        <v>2104</v>
      </c>
      <c r="S42" s="961"/>
      <c r="T42" s="847" t="s">
        <v>2119</v>
      </c>
      <c r="U42" s="847" t="s">
        <v>2119</v>
      </c>
      <c r="V42" s="847" t="s">
        <v>2119</v>
      </c>
      <c r="W42" s="847" t="s">
        <v>2119</v>
      </c>
      <c r="X42" s="847"/>
      <c r="Y42" s="1004"/>
      <c r="Z42" s="850" t="s">
        <v>2120</v>
      </c>
      <c r="AA42" s="850" t="s">
        <v>2120</v>
      </c>
      <c r="AB42" s="850" t="s">
        <v>2120</v>
      </c>
      <c r="AC42" s="850" t="s">
        <v>2120</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2121</v>
      </c>
      <c r="P43" s="961" t="s">
        <v>761</v>
      </c>
      <c r="Q43" s="961" t="s">
        <v>2121</v>
      </c>
      <c r="R43" s="961" t="s">
        <v>761</v>
      </c>
      <c r="S43" s="961"/>
      <c r="T43" s="847" t="s">
        <v>2122</v>
      </c>
      <c r="U43" s="847" t="s">
        <v>2122</v>
      </c>
      <c r="V43" s="847" t="s">
        <v>2122</v>
      </c>
      <c r="W43" s="847" t="s">
        <v>2122</v>
      </c>
      <c r="X43" s="847"/>
      <c r="Y43" s="1004"/>
      <c r="Z43" s="850" t="s">
        <v>2123</v>
      </c>
      <c r="AA43" s="850" t="s">
        <v>2123</v>
      </c>
      <c r="AB43" s="850" t="s">
        <v>2123</v>
      </c>
      <c r="AC43" s="850" t="s">
        <v>2123</v>
      </c>
      <c r="AD43" s="850"/>
    </row>
    <row customHeight="1" ht="27">
      <c r="A44" s="849"/>
      <c r="B44" s="903">
        <v>27</v>
      </c>
      <c r="C44" s="847" t="s">
        <v>2124</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2125</v>
      </c>
      <c r="P44" s="961" t="s">
        <v>2126</v>
      </c>
      <c r="Q44" s="961" t="s">
        <v>2125</v>
      </c>
      <c r="R44" s="961" t="s">
        <v>2126</v>
      </c>
      <c r="S44" s="961"/>
      <c r="T44" s="847" t="s">
        <v>2115</v>
      </c>
      <c r="U44" s="847" t="s">
        <v>2115</v>
      </c>
      <c r="V44" s="847" t="s">
        <v>2115</v>
      </c>
      <c r="W44" s="847" t="s">
        <v>2115</v>
      </c>
      <c r="X44" s="847"/>
      <c r="Y44" s="1004"/>
      <c r="Z44" s="850" t="s">
        <v>2127</v>
      </c>
      <c r="AA44" s="850" t="s">
        <v>2127</v>
      </c>
      <c r="AB44" s="850" t="s">
        <v>2127</v>
      </c>
      <c r="AC44" s="850" t="s">
        <v>2127</v>
      </c>
      <c r="AD44" s="850"/>
    </row>
    <row customHeight="1" ht="27">
      <c r="A45" s="849"/>
      <c r="B45" s="903">
        <v>28</v>
      </c>
      <c r="C45" s="847" t="s">
        <v>2128</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2129</v>
      </c>
      <c r="P45" s="961" t="s">
        <v>2130</v>
      </c>
      <c r="Q45" s="961" t="s">
        <v>2129</v>
      </c>
      <c r="R45" s="961" t="s">
        <v>2130</v>
      </c>
      <c r="S45" s="961"/>
      <c r="T45" s="847" t="s">
        <v>2119</v>
      </c>
      <c r="U45" s="847" t="s">
        <v>2119</v>
      </c>
      <c r="V45" s="847" t="s">
        <v>2119</v>
      </c>
      <c r="W45" s="847" t="s">
        <v>2119</v>
      </c>
      <c r="X45" s="847"/>
      <c r="Y45" s="1004"/>
      <c r="Z45" s="850" t="s">
        <v>2131</v>
      </c>
      <c r="AA45" s="850" t="s">
        <v>2131</v>
      </c>
      <c r="AB45" s="850" t="s">
        <v>2131</v>
      </c>
      <c r="AC45" s="850" t="s">
        <v>2131</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2132</v>
      </c>
      <c r="P46" s="961" t="s">
        <v>2110</v>
      </c>
      <c r="Q46" s="961" t="s">
        <v>2132</v>
      </c>
      <c r="R46" s="961" t="s">
        <v>2110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2133</v>
      </c>
      <c r="V46" s="847" t="s">
        <v>2133</v>
      </c>
      <c r="W46" s="847" t="s">
        <v>2133</v>
      </c>
      <c r="X46" s="847"/>
      <c r="Y46" s="1004"/>
      <c r="Z46" s="850" t="s">
        <v>2134</v>
      </c>
      <c r="AA46" s="850" t="s">
        <v>2135</v>
      </c>
      <c r="AB46" s="850" t="s">
        <v>2135</v>
      </c>
      <c r="AC46" s="850" t="s">
        <v>2135</v>
      </c>
      <c r="AD46" s="850"/>
    </row>
    <row customHeight="1" ht="54">
      <c r="A47" s="849"/>
      <c r="B47" s="903">
        <v>30</v>
      </c>
      <c r="C47" s="847" t="s">
        <v>2136</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2137</v>
      </c>
      <c r="P47" s="961" t="s">
        <v>2114</v>
      </c>
      <c r="Q47" s="961" t="s">
        <v>2137</v>
      </c>
      <c r="R47" s="961" t="s">
        <v>2114</v>
      </c>
      <c r="S47" s="961"/>
      <c r="T47" s="847" t="s">
        <v>2138</v>
      </c>
      <c r="U47" s="847" t="s">
        <v>2138</v>
      </c>
      <c r="V47" s="847" t="s">
        <v>2138</v>
      </c>
      <c r="W47" s="847" t="s">
        <v>2138</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2121</v>
      </c>
      <c r="Q48" s="961" t="s">
        <v>2139</v>
      </c>
      <c r="R48" s="961" t="s">
        <v>2121</v>
      </c>
      <c r="S48" s="961"/>
      <c r="T48" s="847"/>
      <c r="U48" s="847" t="s">
        <v>2140</v>
      </c>
      <c r="V48" s="847" t="s">
        <v>2141</v>
      </c>
      <c r="W48" s="847" t="s">
        <v>2141</v>
      </c>
      <c r="X48" s="847"/>
      <c r="Y48" s="1004"/>
      <c r="Z48" s="850"/>
      <c r="AA48" s="853" t="s">
        <v>2135</v>
      </c>
      <c r="AB48" s="853" t="s">
        <v>2135</v>
      </c>
      <c r="AC48" s="853" t="s">
        <v>2135</v>
      </c>
      <c r="AD48" s="850"/>
    </row>
    <row customHeight="1" ht="54">
      <c r="A49" s="849"/>
      <c r="B49" s="903">
        <v>32</v>
      </c>
      <c r="C49" s="847" t="s">
        <v>2142</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2125</v>
      </c>
      <c r="Q49" s="961" t="s">
        <v>2143</v>
      </c>
      <c r="R49" s="961" t="s">
        <v>2125</v>
      </c>
      <c r="S49" s="961"/>
      <c r="T49" s="847"/>
      <c r="U49" s="847" t="s">
        <v>2138</v>
      </c>
      <c r="V49" s="847" t="s">
        <v>2138</v>
      </c>
      <c r="W49" s="847" t="s">
        <v>2138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2139</v>
      </c>
      <c r="P50" s="961" t="s">
        <v>2132</v>
      </c>
      <c r="Q50" s="961" t="s">
        <v>2144</v>
      </c>
      <c r="R50" s="961" t="s">
        <v>2132</v>
      </c>
      <c r="S50" s="961"/>
      <c r="T50" s="847" t="s">
        <v>2145</v>
      </c>
      <c r="U50" s="847" t="s">
        <v>2146</v>
      </c>
      <c r="V50" s="847" t="s">
        <v>2147</v>
      </c>
      <c r="W50" s="847" t="s">
        <v>2148</v>
      </c>
      <c r="X50" s="847"/>
      <c r="Y50" s="1004"/>
      <c r="Z50" s="850" t="s">
        <v>2149</v>
      </c>
      <c r="AA50" s="853" t="s">
        <v>2150</v>
      </c>
      <c r="AB50" s="853" t="s">
        <v>2150</v>
      </c>
      <c r="AC50" s="853" t="s">
        <v>2150</v>
      </c>
      <c r="AD50" s="850"/>
    </row>
    <row customHeight="1" ht="27">
      <c r="A51" s="849"/>
      <c r="B51" s="903">
        <v>34</v>
      </c>
      <c r="C51" s="847" t="s">
        <v>2151</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2152</v>
      </c>
      <c r="U51" s="847"/>
      <c r="V51" s="847"/>
      <c r="W51" s="847"/>
      <c r="X51" s="847"/>
      <c r="Y51" s="1004"/>
      <c r="Z51" s="850"/>
      <c r="AA51" s="853"/>
      <c r="AB51" s="853"/>
      <c r="AC51" s="853"/>
      <c r="AD51" s="850"/>
    </row>
    <row customHeight="1" ht="36">
      <c r="A52" s="849"/>
      <c r="B52" s="903">
        <v>35</v>
      </c>
      <c r="C52" s="847" t="s">
        <v>2045</v>
      </c>
      <c r="D52" s="971" t="s">
        <v>2045</v>
      </c>
      <c r="E52" s="847" t="s">
        <v>2045</v>
      </c>
      <c r="F52" s="847" t="s">
        <v>2045</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2153</v>
      </c>
      <c r="U52" s="847" t="s">
        <v>2154</v>
      </c>
      <c r="V52" s="847" t="s">
        <v>2155</v>
      </c>
      <c r="W52" s="847" t="s">
        <v>2156</v>
      </c>
      <c r="X52" s="847"/>
      <c r="Y52" s="1004"/>
      <c r="Z52" s="850" t="s">
        <v>765</v>
      </c>
      <c r="AA52" s="853" t="s">
        <v>765</v>
      </c>
      <c r="AB52" s="853" t="s">
        <v>765</v>
      </c>
      <c r="AC52" s="853" t="s">
        <v>765</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769</v>
      </c>
      <c r="P53" s="961" t="s">
        <v>325</v>
      </c>
      <c r="Q53" s="961" t="s">
        <v>325</v>
      </c>
      <c r="R53" s="961" t="s">
        <v>325</v>
      </c>
      <c r="S53" s="961"/>
      <c r="T53" s="847" t="s">
        <v>2157</v>
      </c>
      <c r="U53" s="847" t="s">
        <v>2157</v>
      </c>
      <c r="V53" s="847" t="s">
        <v>2157</v>
      </c>
      <c r="W53" s="847" t="s">
        <v>2157</v>
      </c>
      <c r="X53" s="847"/>
      <c r="Y53" s="1004"/>
      <c r="Z53" s="850"/>
      <c r="AA53" s="853"/>
      <c r="AB53" s="850"/>
      <c r="AC53" s="850"/>
      <c r="AD53" s="850"/>
    </row>
    <row customHeight="1" ht="18">
      <c r="A54" s="849"/>
      <c r="B54" s="903">
        <v>37</v>
      </c>
      <c r="C54" s="847" t="s">
        <v>2051</v>
      </c>
      <c r="D54" s="971" t="s">
        <v>2051</v>
      </c>
      <c r="E54" s="847" t="s">
        <v>2051</v>
      </c>
      <c r="F54" s="847" t="s">
        <v>2051</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767</v>
      </c>
      <c r="U54" s="847" t="s">
        <v>767</v>
      </c>
      <c r="V54" s="847" t="s">
        <v>767</v>
      </c>
      <c r="W54" s="847" t="s">
        <v>767</v>
      </c>
      <c r="X54" s="847"/>
      <c r="Y54" s="1004"/>
      <c r="Z54" s="850" t="s">
        <v>768</v>
      </c>
      <c r="AA54" s="850" t="s">
        <v>768</v>
      </c>
      <c r="AB54" s="850" t="s">
        <v>768</v>
      </c>
      <c r="AC54" s="850" t="s">
        <v>768</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769</v>
      </c>
      <c r="Q55" s="961" t="s">
        <v>769</v>
      </c>
      <c r="R55" s="961" t="s">
        <v>769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2158</v>
      </c>
      <c r="V55" s="847" t="s">
        <v>2158</v>
      </c>
      <c r="W55" s="847" t="s">
        <v>2158</v>
      </c>
      <c r="X55" s="847"/>
      <c r="Y55" s="1004"/>
      <c r="Z55" s="850" t="s">
        <v>2159</v>
      </c>
      <c r="AA55" s="850" t="s">
        <v>2159</v>
      </c>
      <c r="AB55" s="850" t="s">
        <v>2159</v>
      </c>
      <c r="AC55" s="850" t="s">
        <v>2159</v>
      </c>
      <c r="AD55" s="850"/>
    </row>
    <row customHeight="1" ht="27">
      <c r="A56" s="849"/>
      <c r="B56" s="903">
        <v>39</v>
      </c>
      <c r="C56" s="847" t="s">
        <v>1037</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1154</v>
      </c>
      <c r="P56" s="961" t="s">
        <v>772</v>
      </c>
      <c r="Q56" s="961" t="s">
        <v>772</v>
      </c>
      <c r="R56" s="961" t="s">
        <v>772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2160</v>
      </c>
      <c r="V56" s="847" t="s">
        <v>2160</v>
      </c>
      <c r="W56" s="847" t="s">
        <v>2160</v>
      </c>
      <c r="X56" s="847"/>
      <c r="Y56" s="1004"/>
      <c r="Z56" s="850" t="s">
        <v>774</v>
      </c>
      <c r="AA56" s="850" t="s">
        <v>774</v>
      </c>
      <c r="AB56" s="850" t="s">
        <v>774</v>
      </c>
      <c r="AC56" s="850" t="s">
        <v>774</v>
      </c>
      <c r="AD56" s="850"/>
    </row>
    <row customHeight="1" ht="27">
      <c r="A57" s="849"/>
      <c r="B57" s="903">
        <v>40</v>
      </c>
      <c r="C57" s="847" t="s">
        <v>1039</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2161</v>
      </c>
      <c r="P57" s="961" t="s">
        <v>775</v>
      </c>
      <c r="Q57" s="961" t="s">
        <v>775</v>
      </c>
      <c r="R57" s="961" t="s">
        <v>775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2162</v>
      </c>
      <c r="V57" s="847" t="s">
        <v>2162</v>
      </c>
      <c r="W57" s="847" t="s">
        <v>2162</v>
      </c>
      <c r="X57" s="847"/>
      <c r="Y57" s="1004"/>
      <c r="Z57" s="850" t="s">
        <v>777</v>
      </c>
      <c r="AA57" s="850" t="s">
        <v>777</v>
      </c>
      <c r="AB57" s="850" t="s">
        <v>777</v>
      </c>
      <c r="AC57" s="850" t="s">
        <v>777</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897</v>
      </c>
      <c r="P58" s="961" t="s">
        <v>811</v>
      </c>
      <c r="Q58" s="961" t="s">
        <v>811</v>
      </c>
      <c r="R58" s="961" t="s">
        <v>811</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2163</v>
      </c>
      <c r="V58" s="847" t="s">
        <v>2163</v>
      </c>
      <c r="W58" s="847" t="s">
        <v>2163</v>
      </c>
      <c r="X58" s="847"/>
      <c r="Y58" s="1004"/>
      <c r="Z58" s="850"/>
      <c r="AA58" s="853"/>
      <c r="AB58" s="850"/>
      <c r="AC58" s="850"/>
      <c r="AD58" s="850"/>
    </row>
    <row customHeight="1" ht="36">
      <c r="A59" s="849"/>
      <c r="B59" s="903">
        <v>42</v>
      </c>
      <c r="C59" s="847">
        <v>3</v>
      </c>
      <c r="D59" s="971" t="s">
        <v>2151</v>
      </c>
      <c r="E59" s="847" t="s">
        <v>2151</v>
      </c>
      <c r="F59" s="847" t="s">
        <v>2151</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2164</v>
      </c>
      <c r="V59" s="847" t="s">
        <v>2165</v>
      </c>
      <c r="W59" s="847" t="s">
        <v>2166</v>
      </c>
      <c r="X59" s="847"/>
      <c r="Y59" s="1004"/>
      <c r="Z59" s="850"/>
      <c r="AA59" s="853"/>
      <c r="AB59" s="850"/>
      <c r="AC59" s="850"/>
      <c r="AD59" s="850"/>
    </row>
    <row customHeight="1" ht="81">
      <c r="A60" s="849"/>
      <c r="B60" s="903">
        <v>43</v>
      </c>
      <c r="C60" s="847" t="s">
        <v>2167</v>
      </c>
      <c r="D60" s="971" t="s">
        <v>2167</v>
      </c>
      <c r="E60" s="847" t="s">
        <v>2167</v>
      </c>
      <c r="F60" s="847" t="s">
        <v>2167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645</v>
      </c>
      <c r="U60" s="847" t="s">
        <v>645</v>
      </c>
      <c r="V60" s="847" t="s">
        <v>645</v>
      </c>
      <c r="W60" s="847" t="s">
        <v>645</v>
      </c>
      <c r="X60" s="847"/>
      <c r="Y60" s="1004"/>
      <c r="Z60" s="850" t="s">
        <v>2168</v>
      </c>
      <c r="AA60" s="853" t="s">
        <v>2169</v>
      </c>
      <c r="AB60" s="850" t="s">
        <v>2170</v>
      </c>
      <c r="AC60" s="850" t="s">
        <v>2169</v>
      </c>
      <c r="AD60" s="850"/>
    </row>
    <row customHeight="1" ht="9">
      <c r="A61" s="849"/>
      <c r="B61" s="903">
        <v>44</v>
      </c>
      <c r="C61" s="847"/>
      <c r="D61" s="971" t="s">
        <v>2171</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2172</v>
      </c>
      <c r="V61" s="847"/>
      <c r="W61" s="847"/>
      <c r="X61" s="847"/>
      <c r="Y61" s="1004"/>
      <c r="Z61" s="850"/>
      <c r="AA61" s="853"/>
      <c r="AB61" s="850"/>
      <c r="AC61" s="850"/>
      <c r="AD61" s="850"/>
    </row>
    <row customHeight="1" ht="9">
      <c r="A62" s="849"/>
      <c r="B62" s="903">
        <v>45</v>
      </c>
      <c r="C62" s="847"/>
      <c r="D62" s="971" t="s">
        <v>2173</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2174</v>
      </c>
      <c r="V62" s="847"/>
      <c r="W62" s="847"/>
      <c r="X62" s="847"/>
      <c r="Y62" s="1004"/>
      <c r="Z62" s="850"/>
      <c r="AA62" s="853"/>
      <c r="AB62" s="850"/>
      <c r="AC62" s="850"/>
      <c r="AD62" s="850"/>
    </row>
    <row customHeight="1" ht="18">
      <c r="A63" s="849"/>
      <c r="B63" s="903">
        <v>46</v>
      </c>
      <c r="C63" s="847"/>
      <c r="D63" s="971" t="s">
        <v>2175</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146</v>
      </c>
      <c r="Q63" s="961"/>
      <c r="R63" s="961"/>
      <c r="S63" s="961"/>
      <c r="T63" s="847"/>
      <c r="U63" s="847" t="s">
        <v>2176</v>
      </c>
      <c r="V63" s="847"/>
      <c r="W63" s="847"/>
      <c r="X63" s="847"/>
      <c r="Y63" s="1004"/>
      <c r="Z63" s="850"/>
      <c r="AA63" s="853"/>
      <c r="AB63" s="850"/>
      <c r="AC63" s="850"/>
      <c r="AD63" s="850"/>
    </row>
    <row customHeight="1" ht="18">
      <c r="A64" s="849"/>
      <c r="B64" s="903">
        <v>47</v>
      </c>
      <c r="C64" s="847"/>
      <c r="D64" s="971" t="s">
        <v>2177</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147</v>
      </c>
      <c r="Q64" s="961"/>
      <c r="R64" s="961"/>
      <c r="S64" s="961"/>
      <c r="T64" s="847"/>
      <c r="U64" s="847" t="s">
        <v>2178</v>
      </c>
      <c r="V64" s="847"/>
      <c r="W64" s="847"/>
      <c r="X64" s="847"/>
      <c r="Y64" s="1004"/>
      <c r="Z64" s="850"/>
      <c r="AA64" s="853" t="s">
        <v>2179</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2092</v>
      </c>
      <c r="Q65" s="961"/>
      <c r="R65" s="961"/>
      <c r="S65" s="961"/>
      <c r="T65" s="847"/>
      <c r="U65" s="847" t="s">
        <v>2180</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2096</v>
      </c>
      <c r="Q66" s="961"/>
      <c r="R66" s="961"/>
      <c r="S66" s="961"/>
      <c r="T66" s="847"/>
      <c r="U66" s="847" t="s">
        <v>2181</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2182</v>
      </c>
      <c r="Q67" s="961"/>
      <c r="R67" s="961"/>
      <c r="S67" s="961"/>
      <c r="T67" s="847"/>
      <c r="U67" s="847" t="s">
        <v>2183</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2184</v>
      </c>
      <c r="Q68" s="961"/>
      <c r="R68" s="961"/>
      <c r="S68" s="961"/>
      <c r="T68" s="847"/>
      <c r="U68" s="847" t="s">
        <v>2185</v>
      </c>
      <c r="V68" s="847"/>
      <c r="W68" s="847"/>
      <c r="X68" s="847"/>
      <c r="Y68" s="1004"/>
      <c r="Z68" s="850"/>
      <c r="AA68" s="853"/>
      <c r="AB68" s="850"/>
      <c r="AC68" s="850"/>
      <c r="AD68" s="850"/>
    </row>
    <row customHeight="1" ht="9">
      <c r="A69" s="849"/>
      <c r="B69" s="903">
        <v>52</v>
      </c>
      <c r="C69" s="847"/>
      <c r="D69" s="971" t="s">
        <v>2186</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148</v>
      </c>
      <c r="Q69" s="961"/>
      <c r="R69" s="961"/>
      <c r="S69" s="961"/>
      <c r="T69" s="847"/>
      <c r="U69" s="847" t="s">
        <v>2187</v>
      </c>
      <c r="V69" s="847"/>
      <c r="W69" s="847"/>
      <c r="X69" s="847"/>
      <c r="Y69" s="1004"/>
      <c r="Z69" s="850"/>
      <c r="AA69" s="853"/>
      <c r="AB69" s="850"/>
      <c r="AC69" s="850"/>
      <c r="AD69" s="850"/>
    </row>
    <row customHeight="1" ht="27">
      <c r="A70" s="849"/>
      <c r="B70" s="903">
        <v>53</v>
      </c>
      <c r="C70" s="847"/>
      <c r="D70" s="971"/>
      <c r="E70" s="847" t="s">
        <v>2171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2188</v>
      </c>
      <c r="W70" s="847"/>
      <c r="X70" s="847"/>
      <c r="Y70" s="1004"/>
      <c r="Z70" s="850"/>
      <c r="AA70" s="853"/>
      <c r="AB70" s="850"/>
      <c r="AC70" s="850"/>
      <c r="AD70" s="850"/>
    </row>
    <row customHeight="1" ht="36">
      <c r="A71" s="849"/>
      <c r="B71" s="903">
        <v>54</v>
      </c>
      <c r="C71" s="847"/>
      <c r="D71" s="971"/>
      <c r="E71" s="847" t="s">
        <v>2173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2189</v>
      </c>
      <c r="W71" s="847"/>
      <c r="X71" s="847"/>
      <c r="Y71" s="1004"/>
      <c r="Z71" s="850"/>
      <c r="AA71" s="853"/>
      <c r="AB71" s="850"/>
      <c r="AC71" s="850"/>
      <c r="AD71" s="850"/>
    </row>
    <row customHeight="1" ht="27">
      <c r="A72" s="849"/>
      <c r="B72" s="903">
        <v>55</v>
      </c>
      <c r="C72" s="847"/>
      <c r="D72" s="971"/>
      <c r="E72" s="847" t="s">
        <v>2175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146</v>
      </c>
      <c r="R72" s="961"/>
      <c r="S72" s="961"/>
      <c r="T72" s="847"/>
      <c r="U72" s="847"/>
      <c r="V72" s="847" t="s">
        <v>2190</v>
      </c>
      <c r="W72" s="847"/>
      <c r="X72" s="847"/>
      <c r="Y72" s="1004"/>
      <c r="Z72" s="850"/>
      <c r="AA72" s="853"/>
      <c r="AB72" s="850"/>
      <c r="AC72" s="850"/>
      <c r="AD72" s="850"/>
    </row>
    <row customHeight="1" ht="36">
      <c r="A73" s="849"/>
      <c r="B73" s="903">
        <v>56</v>
      </c>
      <c r="C73" s="847"/>
      <c r="D73" s="971"/>
      <c r="E73" s="847" t="s">
        <v>2177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147</v>
      </c>
      <c r="R73" s="961"/>
      <c r="S73" s="961"/>
      <c r="T73" s="847"/>
      <c r="U73" s="847"/>
      <c r="V73" s="847" t="s">
        <v>2191</v>
      </c>
      <c r="W73" s="847"/>
      <c r="X73" s="847"/>
      <c r="Y73" s="1004"/>
      <c r="Z73" s="850"/>
      <c r="AA73" s="853"/>
      <c r="AB73" s="850"/>
      <c r="AC73" s="850"/>
      <c r="AD73" s="850"/>
    </row>
    <row customHeight="1" ht="18">
      <c r="A74" s="849"/>
      <c r="B74" s="903">
        <v>57</v>
      </c>
      <c r="C74" s="847"/>
      <c r="D74" s="971"/>
      <c r="E74" s="847" t="s">
        <v>2186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148</v>
      </c>
      <c r="R74" s="961"/>
      <c r="S74" s="961"/>
      <c r="T74" s="847"/>
      <c r="U74" s="847"/>
      <c r="V74" s="847" t="s">
        <v>2192</v>
      </c>
      <c r="W74" s="847"/>
      <c r="X74" s="847"/>
      <c r="Y74" s="1004"/>
      <c r="Z74" s="850"/>
      <c r="AA74" s="853"/>
      <c r="AB74" s="850"/>
      <c r="AC74" s="850"/>
      <c r="AD74" s="850"/>
    </row>
    <row customHeight="1" ht="18">
      <c r="A75" s="849"/>
      <c r="B75" s="903">
        <v>58</v>
      </c>
      <c r="C75" s="847"/>
      <c r="D75" s="971"/>
      <c r="E75" s="847"/>
      <c r="F75" s="847" t="s">
        <v>2171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2193</v>
      </c>
      <c r="X75" s="847"/>
      <c r="Y75" s="1004"/>
      <c r="Z75" s="850"/>
      <c r="AA75" s="853"/>
      <c r="AB75" s="850"/>
      <c r="AC75" s="850"/>
      <c r="AD75" s="850"/>
    </row>
    <row customHeight="1" ht="36">
      <c r="A76" s="849"/>
      <c r="B76" s="903">
        <v>59</v>
      </c>
      <c r="C76" s="847"/>
      <c r="D76" s="971"/>
      <c r="E76" s="847"/>
      <c r="F76" s="847" t="s">
        <v>2173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2194</v>
      </c>
      <c r="X76" s="847"/>
      <c r="Y76" s="1004"/>
      <c r="Z76" s="850"/>
      <c r="AA76" s="853"/>
      <c r="AB76" s="850"/>
      <c r="AC76" s="850"/>
      <c r="AD76" s="850"/>
    </row>
    <row customHeight="1" ht="18">
      <c r="A77" s="849"/>
      <c r="B77" s="903">
        <v>60</v>
      </c>
      <c r="C77" s="847"/>
      <c r="D77" s="971"/>
      <c r="E77" s="847"/>
      <c r="F77" s="847" t="s">
        <v>2175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146</v>
      </c>
      <c r="S77" s="961"/>
      <c r="T77" s="847"/>
      <c r="U77" s="847"/>
      <c r="V77" s="847"/>
      <c r="W77" s="847" t="s">
        <v>2195</v>
      </c>
      <c r="X77" s="847"/>
      <c r="Y77" s="1004"/>
      <c r="Z77" s="850"/>
      <c r="AA77" s="853"/>
      <c r="AB77" s="850"/>
      <c r="AC77" s="850"/>
      <c r="AD77" s="850"/>
    </row>
    <row customHeight="1" ht="72">
      <c r="A78" s="849"/>
      <c r="B78" s="903">
        <v>61</v>
      </c>
      <c r="C78" s="847" t="s">
        <v>2171</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650</v>
      </c>
      <c r="U78" s="847"/>
      <c r="V78" s="847"/>
      <c r="W78" s="847"/>
      <c r="X78" s="847"/>
      <c r="Y78" s="1004"/>
      <c r="Z78" s="850" t="s">
        <v>2196</v>
      </c>
      <c r="AA78" s="853"/>
      <c r="AB78" s="850"/>
      <c r="AC78" s="850"/>
      <c r="AD78" s="850"/>
    </row>
    <row customHeight="1" ht="36">
      <c r="A79" s="849"/>
      <c r="B79" s="903">
        <v>62</v>
      </c>
      <c r="C79" s="847" t="s">
        <v>2173</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2197</v>
      </c>
      <c r="U79" s="847"/>
      <c r="V79" s="847"/>
      <c r="W79" s="847"/>
      <c r="X79" s="847"/>
      <c r="Y79" s="1004"/>
      <c r="Z79" s="850" t="s">
        <v>2198</v>
      </c>
      <c r="AA79" s="853"/>
      <c r="AB79" s="850"/>
      <c r="AC79" s="850"/>
      <c r="AD79" s="850"/>
    </row>
    <row customHeight="1" ht="45">
      <c r="A80" s="849"/>
      <c r="B80" s="903">
        <v>63</v>
      </c>
      <c r="C80" s="847" t="s">
        <v>2175</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146</v>
      </c>
      <c r="P80" s="961"/>
      <c r="Q80" s="961"/>
      <c r="R80" s="961"/>
      <c r="S80" s="961"/>
      <c r="T80" s="847" t="s">
        <v>2199</v>
      </c>
      <c r="U80" s="847"/>
      <c r="V80" s="847"/>
      <c r="W80" s="847"/>
      <c r="X80" s="847"/>
      <c r="Y80" s="1004"/>
      <c r="Z80" s="850" t="s">
        <v>2200</v>
      </c>
      <c r="AA80" s="853"/>
      <c r="AB80" s="850"/>
      <c r="AC80" s="850"/>
      <c r="AD80" s="850"/>
    </row>
    <row customHeight="1" ht="36">
      <c r="A81" s="849"/>
      <c r="B81" s="903">
        <v>64</v>
      </c>
      <c r="C81" s="847" t="s">
        <v>2177</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2083</v>
      </c>
      <c r="P81" s="961"/>
      <c r="Q81" s="961"/>
      <c r="R81" s="961"/>
      <c r="S81" s="961"/>
      <c r="T81" s="847" t="s">
        <v>2201</v>
      </c>
      <c r="U81" s="847"/>
      <c r="V81" s="847"/>
      <c r="W81" s="847"/>
      <c r="X81" s="847"/>
      <c r="Y81" s="1004"/>
      <c r="Z81" s="850" t="s">
        <v>2202</v>
      </c>
      <c r="AA81" s="853"/>
      <c r="AB81" s="850"/>
      <c r="AC81" s="850"/>
      <c r="AD81" s="850"/>
    </row>
    <row customHeight="1" ht="90">
      <c r="A82" s="849"/>
      <c r="B82" s="903">
        <v>65</v>
      </c>
      <c r="C82" s="847" t="s">
        <v>2186</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147</v>
      </c>
      <c r="P82" s="961"/>
      <c r="Q82" s="961"/>
      <c r="R82" s="961"/>
      <c r="S82" s="961"/>
      <c r="T82" s="847" t="s">
        <v>2203</v>
      </c>
      <c r="U82" s="847"/>
      <c r="V82" s="847"/>
      <c r="W82" s="847"/>
      <c r="X82" s="847"/>
      <c r="Y82" s="1004"/>
      <c r="Z82" s="850" t="s">
        <v>2204</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2092</v>
      </c>
      <c r="P83" s="961"/>
      <c r="Q83" s="961"/>
      <c r="R83" s="961"/>
      <c r="S83" s="961"/>
      <c r="T83" s="847" t="s">
        <v>2205</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2206</v>
      </c>
      <c r="P84" s="961"/>
      <c r="Q84" s="961"/>
      <c r="R84" s="961"/>
      <c r="S84" s="961"/>
      <c r="T84" s="847" t="s">
        <v>2207</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2096</v>
      </c>
      <c r="P85" s="961"/>
      <c r="Q85" s="961"/>
      <c r="R85" s="961"/>
      <c r="S85" s="961"/>
      <c r="T85" s="847" t="s">
        <v>2208</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2209</v>
      </c>
      <c r="P86" s="961"/>
      <c r="Q86" s="961"/>
      <c r="R86" s="961"/>
      <c r="S86" s="961"/>
      <c r="T86" s="847" t="s">
        <v>2210</v>
      </c>
      <c r="U86" s="847"/>
      <c r="V86" s="847"/>
      <c r="W86" s="847"/>
      <c r="X86" s="847"/>
      <c r="Y86" s="1004"/>
      <c r="Z86" s="850"/>
      <c r="AA86" s="853"/>
      <c r="AB86" s="850"/>
      <c r="AC86" s="850"/>
      <c r="AD86" s="850"/>
    </row>
    <row customHeight="1" ht="36">
      <c r="A87" s="849"/>
      <c r="B87" s="903">
        <v>70</v>
      </c>
      <c r="C87" s="847" t="s">
        <v>2211</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148</v>
      </c>
      <c r="P87" s="961"/>
      <c r="Q87" s="961"/>
      <c r="R87" s="961"/>
      <c r="S87" s="961"/>
      <c r="T87" s="847" t="s">
        <v>2212</v>
      </c>
      <c r="U87" s="847"/>
      <c r="V87" s="847"/>
      <c r="W87" s="847"/>
      <c r="X87" s="847"/>
      <c r="Y87" s="1004"/>
      <c r="Z87" s="850"/>
      <c r="AA87" s="853"/>
      <c r="AB87" s="850"/>
      <c r="AC87" s="850"/>
      <c r="AD87" s="850"/>
    </row>
    <row customHeight="1" ht="18">
      <c r="A88" s="849"/>
      <c r="B88" s="903">
        <v>71</v>
      </c>
      <c r="C88" s="847" t="s">
        <v>2213</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149</v>
      </c>
      <c r="P88" s="961"/>
      <c r="Q88" s="961"/>
      <c r="R88" s="961"/>
      <c r="S88" s="961"/>
      <c r="T88" s="847" t="s">
        <v>682</v>
      </c>
      <c r="U88" s="847"/>
      <c r="V88" s="847"/>
      <c r="W88" s="847"/>
      <c r="X88" s="847"/>
      <c r="Y88" s="1004"/>
      <c r="Z88" s="850"/>
      <c r="AA88" s="853"/>
      <c r="AB88" s="850"/>
      <c r="AC88" s="850"/>
      <c r="AD88" s="850"/>
    </row>
    <row customHeight="1" ht="18">
      <c r="A89" s="849"/>
      <c r="B89" s="903">
        <v>72</v>
      </c>
      <c r="C89" s="847" t="s">
        <v>2214</v>
      </c>
      <c r="D89" s="971" t="s">
        <v>2211</v>
      </c>
      <c r="E89" s="847" t="s">
        <v>2211</v>
      </c>
      <c r="F89" s="847" t="s">
        <v>2177</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150</v>
      </c>
      <c r="P89" s="961" t="s">
        <v>149</v>
      </c>
      <c r="Q89" s="961" t="s">
        <v>149</v>
      </c>
      <c r="R89" s="961" t="s">
        <v>147</v>
      </c>
      <c r="S89" s="961"/>
      <c r="T89" s="847" t="s">
        <v>690</v>
      </c>
      <c r="U89" s="847" t="s">
        <v>690</v>
      </c>
      <c r="V89" s="847" t="s">
        <v>690</v>
      </c>
      <c r="W89" s="847" t="s">
        <v>690</v>
      </c>
      <c r="X89" s="847"/>
      <c r="Y89" s="1004"/>
      <c r="Z89" s="850"/>
      <c r="AA89" s="853"/>
      <c r="AB89" s="850"/>
      <c r="AC89" s="850"/>
      <c r="AD89" s="850"/>
    </row>
    <row customHeight="1" ht="27">
      <c r="A90" s="849"/>
      <c r="B90" s="903">
        <v>73</v>
      </c>
      <c r="C90" s="847" t="s">
        <v>2215</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151</v>
      </c>
      <c r="P90" s="961"/>
      <c r="Q90" s="961"/>
      <c r="R90" s="961"/>
      <c r="S90" s="961"/>
      <c r="T90" s="847" t="s">
        <v>692</v>
      </c>
      <c r="U90" s="847"/>
      <c r="V90" s="847"/>
      <c r="W90" s="847"/>
      <c r="X90" s="847"/>
      <c r="Y90" s="1004"/>
      <c r="Z90" s="850"/>
      <c r="AA90" s="853"/>
      <c r="AB90" s="850"/>
      <c r="AC90" s="850"/>
      <c r="AD90" s="850"/>
    </row>
    <row customHeight="1" ht="18">
      <c r="A91" s="849"/>
      <c r="B91" s="903">
        <v>74</v>
      </c>
      <c r="C91" s="847"/>
      <c r="D91" s="971" t="s">
        <v>2213</v>
      </c>
      <c r="E91" s="847" t="s">
        <v>2213</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150</v>
      </c>
      <c r="Q91" s="961" t="s">
        <v>150</v>
      </c>
      <c r="R91" s="961"/>
      <c r="S91" s="961"/>
      <c r="T91" s="847"/>
      <c r="U91" s="847" t="s">
        <v>2216</v>
      </c>
      <c r="V91" s="847" t="s">
        <v>2216</v>
      </c>
      <c r="W91" s="847"/>
      <c r="X91" s="847"/>
      <c r="Y91" s="1004"/>
      <c r="Z91" s="850"/>
      <c r="AA91" s="853"/>
      <c r="AB91" s="850"/>
      <c r="AC91" s="850"/>
      <c r="AD91" s="850"/>
    </row>
    <row customHeight="1" ht="27">
      <c r="A92" s="849"/>
      <c r="B92" s="903">
        <v>75</v>
      </c>
      <c r="C92" s="847"/>
      <c r="D92" s="971" t="s">
        <v>2214</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151</v>
      </c>
      <c r="Q92" s="961"/>
      <c r="R92" s="961"/>
      <c r="S92" s="961"/>
      <c r="T92" s="847"/>
      <c r="U92" s="847" t="s">
        <v>2217</v>
      </c>
      <c r="V92" s="847"/>
      <c r="W92" s="847"/>
      <c r="X92" s="847"/>
      <c r="Y92" s="1004"/>
      <c r="Z92" s="850"/>
      <c r="AA92" s="853" t="s">
        <v>2218</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2124</v>
      </c>
      <c r="Q93" s="961"/>
      <c r="R93" s="961"/>
      <c r="S93" s="961"/>
      <c r="T93" s="847"/>
      <c r="U93" s="847" t="s">
        <v>2219</v>
      </c>
      <c r="V93" s="847"/>
      <c r="W93" s="847"/>
      <c r="X93" s="847"/>
      <c r="Y93" s="1004"/>
      <c r="Z93" s="850"/>
      <c r="AA93" s="853" t="s">
        <v>2220</v>
      </c>
      <c r="AB93" s="850"/>
      <c r="AC93" s="850"/>
      <c r="AD93" s="850"/>
    </row>
    <row customHeight="1" ht="45">
      <c r="A94" s="849"/>
      <c r="B94" s="903">
        <v>77</v>
      </c>
      <c r="C94" s="847"/>
      <c r="D94" s="971" t="s">
        <v>2215</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1478</v>
      </c>
      <c r="Q94" s="961"/>
      <c r="R94" s="961"/>
      <c r="S94" s="961"/>
      <c r="T94" s="847"/>
      <c r="U94" s="847" t="s">
        <v>2221</v>
      </c>
      <c r="V94" s="847"/>
      <c r="W94" s="847"/>
      <c r="X94" s="847"/>
      <c r="Y94" s="1004"/>
      <c r="Z94" s="850"/>
      <c r="AA94" s="853" t="s">
        <v>2222</v>
      </c>
      <c r="AB94" s="850"/>
      <c r="AC94" s="850"/>
      <c r="AD94" s="850"/>
    </row>
    <row customHeight="1" ht="99">
      <c r="A95" s="849"/>
      <c r="B95" s="903">
        <v>78</v>
      </c>
      <c r="C95" s="847" t="s">
        <v>2223</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1478</v>
      </c>
      <c r="P95" s="961"/>
      <c r="Q95" s="961"/>
      <c r="R95" s="961"/>
      <c r="S95" s="961"/>
      <c r="T95" s="847" t="s">
        <v>2224</v>
      </c>
      <c r="U95" s="847"/>
      <c r="V95" s="847"/>
      <c r="W95" s="847"/>
      <c r="X95" s="847"/>
      <c r="Y95" s="1004"/>
      <c r="Z95" s="850"/>
      <c r="AA95" s="853"/>
      <c r="AB95" s="850"/>
      <c r="AC95" s="850"/>
      <c r="AD95" s="850"/>
    </row>
    <row customHeight="1" ht="99">
      <c r="A96" s="849"/>
      <c r="B96" s="903">
        <v>79</v>
      </c>
      <c r="C96" s="847" t="s">
        <v>1163</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1484</v>
      </c>
      <c r="P96" s="961"/>
      <c r="Q96" s="961"/>
      <c r="R96" s="961"/>
      <c r="S96" s="961"/>
      <c r="T96" s="847" t="s">
        <v>2225</v>
      </c>
      <c r="U96" s="847"/>
      <c r="V96" s="847"/>
      <c r="W96" s="847"/>
      <c r="X96" s="847"/>
      <c r="Y96" s="1004"/>
      <c r="Z96" s="850" t="s">
        <v>2226</v>
      </c>
      <c r="AA96" s="853"/>
      <c r="AB96" s="850"/>
      <c r="AC96" s="850"/>
      <c r="AD96" s="850"/>
    </row>
    <row customHeight="1" ht="63">
      <c r="A97" s="849"/>
      <c r="B97" s="903">
        <v>80</v>
      </c>
      <c r="C97" s="847" t="s">
        <v>2227</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1496</v>
      </c>
      <c r="P97" s="961"/>
      <c r="Q97" s="961"/>
      <c r="R97" s="961"/>
      <c r="S97" s="961"/>
      <c r="T97" s="847" t="s">
        <v>2228</v>
      </c>
      <c r="U97" s="847"/>
      <c r="V97" s="847"/>
      <c r="W97" s="847"/>
      <c r="X97" s="847"/>
      <c r="Y97" s="1004"/>
      <c r="Z97" s="850" t="s">
        <v>2229</v>
      </c>
      <c r="AA97" s="853"/>
      <c r="AB97" s="850"/>
      <c r="AC97" s="850"/>
      <c r="AD97" s="850"/>
    </row>
    <row customHeight="1" ht="63">
      <c r="A98" s="849"/>
      <c r="B98" s="903">
        <v>81</v>
      </c>
      <c r="C98" s="847" t="s">
        <v>2230</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1510</v>
      </c>
      <c r="P98" s="961"/>
      <c r="Q98" s="961"/>
      <c r="R98" s="961"/>
      <c r="S98" s="961"/>
      <c r="T98" s="847" t="s">
        <v>2231</v>
      </c>
      <c r="U98" s="847"/>
      <c r="V98" s="847"/>
      <c r="W98" s="847"/>
      <c r="X98" s="847"/>
      <c r="Y98" s="1004"/>
      <c r="Z98" s="850" t="s">
        <v>2229</v>
      </c>
      <c r="AA98" s="853"/>
      <c r="AB98" s="850"/>
      <c r="AC98" s="850"/>
      <c r="AD98" s="850"/>
    </row>
    <row customHeight="1" ht="90">
      <c r="A99" s="849"/>
      <c r="B99" s="903">
        <v>82</v>
      </c>
      <c r="C99" s="847" t="s">
        <v>2232</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1522</v>
      </c>
      <c r="P99" s="961"/>
      <c r="Q99" s="961"/>
      <c r="R99" s="961"/>
      <c r="S99" s="961"/>
      <c r="T99" s="847" t="s">
        <v>2233</v>
      </c>
      <c r="U99" s="847"/>
      <c r="V99" s="847"/>
      <c r="W99" s="847"/>
      <c r="X99" s="847"/>
      <c r="Y99" s="1004"/>
      <c r="Z99" s="850" t="s">
        <v>647</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2234</v>
      </c>
      <c r="P100" s="961"/>
      <c r="Q100" s="961"/>
      <c r="R100" s="961"/>
      <c r="S100" s="961"/>
      <c r="T100" s="847" t="s">
        <v>2235</v>
      </c>
      <c r="U100" s="847"/>
      <c r="V100" s="847"/>
      <c r="W100" s="847"/>
      <c r="X100" s="847"/>
      <c r="Y100" s="1004"/>
      <c r="Z100" s="850" t="s">
        <v>647</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2236</v>
      </c>
      <c r="P101" s="961"/>
      <c r="Q101" s="961"/>
      <c r="R101" s="961"/>
      <c r="S101" s="961"/>
      <c r="T101" s="847" t="s">
        <v>2237</v>
      </c>
      <c r="U101" s="847"/>
      <c r="V101" s="847"/>
      <c r="W101" s="847"/>
      <c r="X101" s="847"/>
      <c r="Y101" s="1004"/>
      <c r="Z101" s="850" t="s">
        <v>647</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1677</v>
      </c>
      <c r="B148" s="849"/>
      <c r="C148" s="847" t="s">
        <v>2238</v>
      </c>
      <c r="D148" s="847" t="s">
        <v>1578</v>
      </c>
      <c r="E148" s="847" t="s">
        <v>1679</v>
      </c>
      <c r="F148" s="847" t="s">
        <v>2239</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2240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2241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1681</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5208-C4E6-69D1-6304-0.1998054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2242</v>
      </c>
      <c r="M5" s="2607"/>
      <c r="N5" s="2607"/>
      <c r="O5" s="2607"/>
      <c r="P5" s="2607"/>
      <c r="Q5" s="2607"/>
      <c r="R5" s="2607"/>
      <c r="S5" s="2607"/>
      <c r="T5" s="2607"/>
      <c r="U5" s="2607"/>
      <c r="V5" s="1247"/>
      <c r="AD5" s="1159">
        <v>64</v>
      </c>
    </row>
    <row customHeight="1" ht="14.699999999999998">
      <c r="J6" s="380"/>
      <c r="K6" s="380"/>
      <c r="L6" s="2608" t="str">
        <f>IF(org=0,"Не определено",org)</f>
        <v>АО "Водоканал"</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422</v>
      </c>
      <c r="N9" s="308"/>
      <c r="O9" s="2255" t="str">
        <f>IF(TITLE_DATE_CHANGE_PERIOD="",IF(TITLE_DATE_PR="","",TITLE_DATE_PR),TITLE_DATE_CHANGE_PERIOD)</f>
        <v>45750.6850462963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423</v>
      </c>
      <c r="N10" s="308"/>
      <c r="O10" s="2255" t="str">
        <f>IF(TITLE_NUMBER_PR_CHANGE="",IF(TITLE_NUMBER_PR="","",TITLE_NUMBER_PR),TITLE_NUMBER_PR_CHANGE)</f>
        <v>482</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301</v>
      </c>
      <c r="M14" s="2131"/>
      <c r="N14" s="2131"/>
      <c r="O14" s="2131"/>
      <c r="P14" s="2131"/>
      <c r="Q14" s="2131"/>
      <c r="R14" s="2131"/>
      <c r="S14" s="2131"/>
      <c r="T14" s="2131"/>
      <c r="U14" s="2131"/>
      <c r="V14" s="2131"/>
      <c r="W14" s="2131"/>
      <c r="X14" s="2131" t="s">
        <v>302</v>
      </c>
      <c r="AD14" s="1159">
        <v>14</v>
      </c>
    </row>
    <row customHeight="1" ht="14.699999999999998">
      <c r="J15" s="380"/>
      <c r="K15" s="380"/>
      <c r="L15" s="2277" t="s">
        <v>87</v>
      </c>
      <c r="M15" s="2213" t="s">
        <v>427</v>
      </c>
      <c r="N15" s="305"/>
      <c r="O15" s="2278" t="s">
        <v>2243</v>
      </c>
      <c r="P15" s="2279"/>
      <c r="Q15" s="2279"/>
      <c r="R15" s="2279"/>
      <c r="S15" s="2279"/>
      <c r="T15" s="2279"/>
      <c r="U15" s="2280"/>
      <c r="V15" s="2281" t="s">
        <v>429</v>
      </c>
      <c r="W15" s="2284" t="s">
        <v>1160</v>
      </c>
      <c r="X15" s="2131"/>
      <c r="AD15" s="1159">
        <v>14</v>
      </c>
    </row>
    <row customHeight="1" ht="35.699999999999996">
      <c r="J16" s="380"/>
      <c r="K16" s="380"/>
      <c r="L16" s="2277"/>
      <c r="M16" s="2213"/>
      <c r="N16" s="1035"/>
      <c r="O16" s="2264" t="s">
        <v>432</v>
      </c>
      <c r="P16" s="2264" t="s">
        <v>433</v>
      </c>
      <c r="Q16" s="2266" t="s">
        <v>434</v>
      </c>
      <c r="R16" s="2267"/>
      <c r="S16" s="2266" t="s">
        <v>447</v>
      </c>
      <c r="T16" s="2273"/>
      <c r="U16" s="2267"/>
      <c r="V16" s="2282"/>
      <c r="W16" s="2285"/>
      <c r="X16" s="2131"/>
      <c r="AD16" s="1159">
        <v>34</v>
      </c>
    </row>
    <row customHeight="1" ht="35.699999999999996">
      <c r="A17" s="1374" t="s">
        <v>132</v>
      </c>
      <c r="B17" s="1374" t="s">
        <v>133</v>
      </c>
      <c r="C17" s="1374" t="s">
        <v>134</v>
      </c>
      <c r="D17" s="1374" t="s">
        <v>135</v>
      </c>
      <c r="E17" s="1374"/>
      <c r="J17" s="380"/>
      <c r="K17" s="380"/>
      <c r="L17" s="2277"/>
      <c r="M17" s="2213"/>
      <c r="N17" s="306"/>
      <c r="O17" s="2265"/>
      <c r="P17" s="2265"/>
      <c r="Q17" s="1226" t="s">
        <v>443</v>
      </c>
      <c r="R17" s="1226" t="s">
        <v>444</v>
      </c>
      <c r="S17" s="1296" t="s">
        <v>445</v>
      </c>
      <c r="T17" s="2274" t="s">
        <v>446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98</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166</v>
      </c>
      <c r="B19" s="1367" t="s">
        <v>167</v>
      </c>
      <c r="C19" s="1367" t="s">
        <v>168</v>
      </c>
      <c r="D19" s="1367" t="s">
        <v>169</v>
      </c>
      <c r="E19" s="1367"/>
      <c r="F19" s="1369"/>
      <c r="G19" s="1369"/>
      <c r="H19" s="1369"/>
      <c r="I19" s="365"/>
      <c r="J19" s="364"/>
      <c r="K19" s="359"/>
      <c r="L19" s="1297">
        <f>INDEX(PT_DIFFERENTIATION_NUM_NTAR,MATCH(A19,PT_DIFFERENTIATION_NTAR_ID,0))</f>
        <v>0</v>
      </c>
      <c r="M19" s="302" t="s">
        <v>121</v>
      </c>
      <c r="N19" s="304"/>
      <c r="O19" s="2610" t="str">
        <f>INDEX(PT_DIFFERENTIATION_NTAR,MATCH(A19,PT_DIFFERENTIATION_NTAR_ID,0))</f>
        <v/>
      </c>
      <c r="P19" s="2610"/>
      <c r="Q19" s="2610"/>
      <c r="R19" s="2610"/>
      <c r="S19" s="2610"/>
      <c r="T19" s="2610"/>
      <c r="U19" s="2610"/>
      <c r="V19" s="2610"/>
      <c r="W19" s="2610"/>
      <c r="X19" s="1262" t="s">
        <v>397</v>
      </c>
      <c r="Z19" s="504"/>
      <c r="AA19" s="504" t="str">
        <f>IF(M19="","",M19)</f>
        <v>Наименование тарифа</v>
      </c>
      <c r="AB19" s="504"/>
      <c r="AC19" s="504"/>
      <c r="AD19" s="1159">
        <v>20</v>
      </c>
    </row>
    <row customHeight="1" ht="21">
      <c r="A20" s="1367" t="s">
        <v>166</v>
      </c>
      <c r="B20" s="1367" t="s">
        <v>167</v>
      </c>
      <c r="C20" s="1367" t="s">
        <v>168</v>
      </c>
      <c r="D20" s="1367" t="s">
        <v>169</v>
      </c>
      <c r="E20" s="1367"/>
      <c r="F20" s="1369"/>
      <c r="G20" s="1369"/>
      <c r="H20" s="1369"/>
      <c r="I20" s="1294"/>
      <c r="J20" s="356"/>
      <c r="K20" s="357"/>
      <c r="L20" s="1297" t="str">
        <f>INDEX(PT_DIFFERENTIATION_NUM_TER,MATCH(B19,PT_DIFFERENTIATION_TER_ID,0))</f>
        <v>.</v>
      </c>
      <c r="M20" s="312" t="s">
        <v>398</v>
      </c>
      <c r="N20" s="304"/>
      <c r="O20" s="2610" t="str">
        <f>INDEX(PT_DIFFERENTIATION_TER,MATCH(B19,PT_DIFFERENTIATION_TER_ID,0))</f>
        <v/>
      </c>
      <c r="P20" s="2610"/>
      <c r="Q20" s="2610"/>
      <c r="R20" s="2610"/>
      <c r="S20" s="2610"/>
      <c r="T20" s="2610"/>
      <c r="U20" s="2610"/>
      <c r="V20" s="2610"/>
      <c r="W20" s="2610"/>
      <c r="X20" s="1262" t="s">
        <v>399</v>
      </c>
      <c r="Z20" s="504"/>
      <c r="AA20" s="504" t="str">
        <f>IF(M20="","",M20)</f>
        <v>Территория действия тарифа</v>
      </c>
      <c r="AB20" s="504"/>
      <c r="AC20" s="504"/>
      <c r="AD20" s="1159">
        <v>20</v>
      </c>
    </row>
    <row customHeight="1" ht="24">
      <c r="A21" s="1367" t="s">
        <v>166</v>
      </c>
      <c r="B21" s="1367" t="s">
        <v>167</v>
      </c>
      <c r="C21" s="1367" t="s">
        <v>168</v>
      </c>
      <c r="D21" s="1367" t="s">
        <v>169</v>
      </c>
      <c r="E21" s="1367"/>
      <c r="F21" s="1369"/>
      <c r="G21" s="1369"/>
      <c r="H21" s="1369"/>
      <c r="I21" s="358"/>
      <c r="J21" s="356"/>
      <c r="K21" s="357"/>
      <c r="L21" s="1297" t="str">
        <f>INDEX(PT_DIFFERENTIATION_NUM_CS,MATCH(C19,PT_DIFFERENTIATION_CS_ID,0))</f>
        <v>..</v>
      </c>
      <c r="M21" s="313" t="s">
        <v>400</v>
      </c>
      <c r="N21" s="304"/>
      <c r="O21" s="2610" t="str">
        <f>INDEX(PT_DIFFERENTIATION_CS,MATCH(C19,PT_DIFFERENTIATION_CS_ID,0))</f>
        <v/>
      </c>
      <c r="P21" s="2610"/>
      <c r="Q21" s="2610"/>
      <c r="R21" s="2610"/>
      <c r="S21" s="2610"/>
      <c r="T21" s="2610"/>
      <c r="U21" s="2610"/>
      <c r="V21" s="2610"/>
      <c r="W21" s="2610"/>
      <c r="X21" s="1262" t="s">
        <v>401</v>
      </c>
      <c r="Z21" s="504"/>
      <c r="AA21" s="504" t="str">
        <f>IF(M21="","",M21)</f>
        <v>Наименование системы теплоснабжения </v>
      </c>
      <c r="AB21" s="504"/>
      <c r="AC21" s="504"/>
      <c r="AD21" s="1159">
        <v>23</v>
      </c>
    </row>
    <row customHeight="1" ht="21">
      <c r="A22" s="1367" t="s">
        <v>166</v>
      </c>
      <c r="B22" s="1367" t="s">
        <v>167</v>
      </c>
      <c r="C22" s="1367" t="s">
        <v>168</v>
      </c>
      <c r="D22" s="1367" t="s">
        <v>169</v>
      </c>
      <c r="E22" s="1367"/>
      <c r="F22" s="1369"/>
      <c r="G22" s="1369"/>
      <c r="H22" s="1369"/>
      <c r="I22" s="358"/>
      <c r="J22" s="356"/>
      <c r="K22" s="357"/>
      <c r="L22" s="1297" t="str">
        <f>INDEX(PT_DIFFERENTIATION_NUM_IST_TE,MATCH(D19,PT_DIFFERENTIATION_IST_TE_ID,0))</f>
        <v>...</v>
      </c>
      <c r="M22" s="314" t="s">
        <v>402</v>
      </c>
      <c r="N22" s="304"/>
      <c r="O22" s="2610" t="str">
        <f>INDEX(PT_DIFFERENTIATION_IST_TE,MATCH(D19,PT_DIFFERENTIATION_IST_TE_ID,0))</f>
        <v/>
      </c>
      <c r="P22" s="2610"/>
      <c r="Q22" s="2610"/>
      <c r="R22" s="2610"/>
      <c r="S22" s="2610"/>
      <c r="T22" s="2610"/>
      <c r="U22" s="2610"/>
      <c r="V22" s="2610"/>
      <c r="W22" s="2610"/>
      <c r="X22" s="1262" t="s">
        <v>403</v>
      </c>
      <c r="Z22" s="504"/>
      <c r="AA22" s="504" t="str">
        <f>IF(M22="","",M22)</f>
        <v>Источник тепловой энергии  </v>
      </c>
      <c r="AB22" s="504"/>
      <c r="AC22" s="504"/>
      <c r="AD22" s="1159">
        <v>20</v>
      </c>
    </row>
    <row customHeight="1" ht="96.75">
      <c r="A23" s="1367" t="s">
        <v>166</v>
      </c>
      <c r="B23" s="1367" t="s">
        <v>167</v>
      </c>
      <c r="C23" s="1367" t="s">
        <v>168</v>
      </c>
      <c r="D23" s="1367" t="s">
        <v>169</v>
      </c>
      <c r="E23" s="1367"/>
      <c r="F23" s="2611" t="str">
        <f>L22&amp;".1"</f>
        <v>....1</v>
      </c>
      <c r="I23" s="2261">
        <v>1</v>
      </c>
      <c r="J23" s="1295"/>
      <c r="K23" s="360"/>
      <c r="L23" s="1297" t="str">
        <f>$F$23</f>
        <v>....1</v>
      </c>
      <c r="M23" s="289" t="s">
        <v>405</v>
      </c>
      <c r="N23" s="304"/>
      <c r="O23" s="2309"/>
      <c r="P23" s="2309"/>
      <c r="Q23" s="2309"/>
      <c r="R23" s="2309"/>
      <c r="S23" s="2309"/>
      <c r="T23" s="2309"/>
      <c r="U23" s="2309"/>
      <c r="V23" s="2309"/>
      <c r="W23" s="2309"/>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166</v>
      </c>
      <c r="B24" s="1367" t="s">
        <v>167</v>
      </c>
      <c r="C24" s="1367" t="s">
        <v>168</v>
      </c>
      <c r="D24" s="1367" t="s">
        <v>169</v>
      </c>
      <c r="E24" s="1367"/>
      <c r="F24" s="2611"/>
      <c r="G24" s="2221" t="str">
        <f>F23&amp;".1"</f>
        <v>....1.1</v>
      </c>
      <c r="I24" s="2261"/>
      <c r="J24" s="2261">
        <v>1</v>
      </c>
      <c r="K24" s="361"/>
      <c r="L24" s="1297" t="str">
        <f>$G$24</f>
        <v>....1.1</v>
      </c>
      <c r="M24" s="290" t="s">
        <v>408</v>
      </c>
      <c r="N24" s="304"/>
      <c r="O24" s="2249"/>
      <c r="P24" s="2250"/>
      <c r="Q24" s="2250"/>
      <c r="R24" s="2250"/>
      <c r="S24" s="2250"/>
      <c r="T24" s="2250"/>
      <c r="U24" s="2250"/>
      <c r="V24" s="2250"/>
      <c r="W24" s="2251"/>
      <c r="X24" s="1262" t="s">
        <v>409</v>
      </c>
      <c r="Z24" s="504"/>
      <c r="AA24" s="504" t="str">
        <f>IF(M24="","",M24)</f>
        <v>Группа потребителей</v>
      </c>
      <c r="AB24" s="504"/>
      <c r="AC24" s="504"/>
      <c r="AD24" s="1159">
        <v>82</v>
      </c>
    </row>
    <row customHeight="1" ht="11.549999999999999">
      <c r="A25" s="1367" t="s">
        <v>166</v>
      </c>
      <c r="B25" s="1367" t="s">
        <v>167</v>
      </c>
      <c r="C25" s="1367" t="s">
        <v>168</v>
      </c>
      <c r="D25" s="1367" t="s">
        <v>169</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411</v>
      </c>
      <c r="Y25" s="515">
        <f>STRCHECKDATE(O26:W26)</f>
      </c>
      <c r="Z25" s="504"/>
      <c r="AA25" s="504" t="str">
        <f>IF(M25="","",M25)</f>
        <v/>
      </c>
      <c r="AB25" s="504"/>
      <c r="AC25" s="504"/>
      <c r="AD25" s="1159">
        <v>11</v>
      </c>
    </row>
    <row customHeight="1" ht="11.549999999999999">
      <c r="A26" s="1367" t="s">
        <v>166</v>
      </c>
      <c r="B26" s="1367" t="s">
        <v>167</v>
      </c>
      <c r="C26" s="1367" t="s">
        <v>168</v>
      </c>
      <c r="D26" s="1367" t="s">
        <v>169</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166</v>
      </c>
      <c r="B27" s="1367" t="s">
        <v>167</v>
      </c>
      <c r="C27" s="1367" t="s">
        <v>168</v>
      </c>
      <c r="D27" s="1367" t="s">
        <v>169</v>
      </c>
      <c r="E27" s="1367"/>
      <c r="F27" s="2611"/>
      <c r="G27" s="2221"/>
      <c r="I27" s="2261"/>
      <c r="J27" s="2261"/>
      <c r="K27" s="360"/>
      <c r="L27" s="1282"/>
      <c r="M27" s="292" t="s">
        <v>412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166</v>
      </c>
      <c r="B28" s="1367" t="s">
        <v>167</v>
      </c>
      <c r="C28" s="1367" t="s">
        <v>168</v>
      </c>
      <c r="D28" s="1367" t="s">
        <v>169</v>
      </c>
      <c r="E28" s="1367"/>
      <c r="F28" s="2611"/>
      <c r="I28" s="2261"/>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166</v>
      </c>
      <c r="B29" s="1367" t="s">
        <v>167</v>
      </c>
      <c r="C29" s="1367" t="s">
        <v>168</v>
      </c>
      <c r="D29" s="1367" t="s">
        <v>169</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166</v>
      </c>
      <c r="B30" s="1367" t="s">
        <v>167</v>
      </c>
      <c r="C30" s="1367" t="s">
        <v>168</v>
      </c>
      <c r="D30" s="1367"/>
      <c r="E30" s="1367" t="s">
        <v>602</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166</v>
      </c>
      <c r="B31" s="1367" t="s">
        <v>167</v>
      </c>
      <c r="C31" s="1367"/>
      <c r="D31" s="1367"/>
      <c r="E31" s="1367" t="s">
        <v>2244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2245</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249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819</v>
      </c>
      <c r="M35" s="2289" t="s">
        <v>2246</v>
      </c>
      <c r="N35" s="2289"/>
      <c r="O35" s="2289"/>
      <c r="P35" s="2289"/>
      <c r="Q35" s="2289"/>
      <c r="R35" s="2289"/>
      <c r="S35" s="2289"/>
      <c r="T35" s="2289"/>
      <c r="U35" s="2289"/>
      <c r="V35" s="2289"/>
      <c r="W35" s="2289"/>
      <c r="X35" s="2289"/>
      <c r="AD35" s="1159">
        <v>27</v>
      </c>
    </row>
    <row customHeight="1" ht="109.19999999999999">
      <c r="H36" s="541"/>
      <c r="I36" s="1307"/>
      <c r="M36" s="2289" t="s">
        <v>2247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6D163-390B-2B9D-50DD-0.E70924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9740E-B17D-CB4A-F7FB-0.DA3D7E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7EA6-4989-A98A-729F-0.02243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4FF16-5425-AFFC-164E-0.41009F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692B5-9B21-0BF4-7653-0.3EFF7E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CDA18-7E0E-A564-5CF7-0.80DCBA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"Водоканал"</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301</v>
      </c>
      <c r="E8" s="2209"/>
      <c r="F8" s="2209"/>
      <c r="G8" s="2212" t="s">
        <v>302</v>
      </c>
      <c r="J8" s="459">
        <v>11</v>
      </c>
    </row>
    <row customHeight="1" ht="11.549999999999999">
      <c r="A9" s="461"/>
      <c r="B9" s="506"/>
      <c r="C9" s="461"/>
      <c r="D9" s="476" t="s">
        <v>87</v>
      </c>
      <c r="E9" s="450" t="s">
        <v>303</v>
      </c>
      <c r="F9" s="450" t="s">
        <v>304</v>
      </c>
      <c r="G9" s="2213"/>
      <c r="J9" s="459">
        <v>11</v>
      </c>
    </row>
    <row customHeight="1" ht="12" hidden="1">
      <c r="A10" s="461"/>
      <c r="B10" s="506"/>
      <c r="C10" s="461"/>
      <c r="D10" s="468"/>
      <c r="E10" s="468"/>
      <c r="F10" s="468"/>
      <c r="G10" s="468"/>
      <c r="J10" s="459">
        <v>0</v>
      </c>
    </row>
    <row customHeight="1" ht="22.5" hidden="1">
      <c r="A11" s="461"/>
      <c r="B11" s="506"/>
      <c r="C11" s="461"/>
      <c r="D11" s="1013" t="s">
        <v>98</v>
      </c>
      <c r="E11" s="1016" t="s">
        <v>305</v>
      </c>
      <c r="F11" s="1015" t="str">
        <f>IF(region_name="","",region_name)</f>
        <v>Республика Алтай</v>
      </c>
      <c r="G11" s="1016" t="s">
        <v>306</v>
      </c>
      <c r="H11" s="479"/>
      <c r="J11" s="459">
        <v>0</v>
      </c>
    </row>
    <row customHeight="1" ht="22.5" hidden="1">
      <c r="A12" s="461"/>
      <c r="B12" s="506"/>
      <c r="C12" s="461"/>
      <c r="D12" s="449" t="s">
        <v>98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98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0411122728</v>
      </c>
      <c r="G14" s="1016" t="s">
        <v>310</v>
      </c>
      <c r="H14" s="479"/>
      <c r="J14" s="459">
        <v>0</v>
      </c>
    </row>
    <row customHeight="1" ht="22.5" hidden="1">
      <c r="A15" s="461"/>
      <c r="B15" s="506"/>
      <c r="C15" s="461"/>
      <c r="D15" s="1013" t="s">
        <v>311</v>
      </c>
      <c r="E15" s="1014" t="s">
        <v>312</v>
      </c>
      <c r="F15" s="1015" t="str">
        <f>IF(kpp="","",kpp)</f>
        <v>041101001</v>
      </c>
      <c r="G15" s="1016" t="s">
        <v>313</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314</v>
      </c>
      <c r="B19" s="506"/>
      <c r="C19" s="2217"/>
      <c r="D19" s="449" t="str">
        <f>A19</f>
        <v>5.1</v>
      </c>
      <c r="E19" s="446" t="s">
        <v>315</v>
      </c>
      <c r="F19" s="447" t="s">
        <v>307</v>
      </c>
      <c r="G19" s="448" t="s">
        <v>316</v>
      </c>
      <c r="H19" s="479"/>
      <c r="I19" s="856"/>
      <c r="J19" s="459">
        <v>0</v>
      </c>
    </row>
    <row customHeight="1" ht="24" hidden="1">
      <c r="A20" s="2206"/>
      <c r="B20" s="506"/>
      <c r="C20" s="2217"/>
      <c r="D20" s="444" t="str">
        <f>D19&amp;".1"</f>
        <v>5.1.1</v>
      </c>
      <c r="E20" s="443" t="s">
        <v>317</v>
      </c>
      <c r="F20" s="885" t="s">
        <v>28</v>
      </c>
      <c r="G20" s="478"/>
      <c r="H20" s="479"/>
      <c r="I20" s="856"/>
      <c r="J20" s="459">
        <v>0</v>
      </c>
    </row>
    <row customHeight="1" ht="22.5" hidden="1">
      <c r="A21" s="2206"/>
      <c r="B21" s="506"/>
      <c r="C21" s="2217"/>
      <c r="D21" s="444" t="str">
        <f>D19&amp;".2"</f>
        <v>5.1.2</v>
      </c>
      <c r="E21" s="443" t="s">
        <v>318</v>
      </c>
      <c r="F21" s="1737" t="s">
        <v>28</v>
      </c>
      <c r="G21" s="448" t="s">
        <v>319</v>
      </c>
      <c r="H21" s="479"/>
      <c r="I21" s="856"/>
      <c r="J21" s="459">
        <v>0</v>
      </c>
    </row>
    <row customHeight="1" ht="22.5" hidden="1">
      <c r="A22" s="2206"/>
      <c r="B22" s="506"/>
      <c r="C22" s="2217"/>
      <c r="D22" s="444" t="str">
        <f>D19&amp;".3"</f>
        <v>5.1.3</v>
      </c>
      <c r="E22" s="443" t="s">
        <v>320</v>
      </c>
      <c r="F22" s="885" t="s">
        <v>28</v>
      </c>
      <c r="G22" s="478"/>
      <c r="H22" s="479"/>
      <c r="I22" s="856"/>
      <c r="J22" s="459">
        <v>0</v>
      </c>
    </row>
    <row customHeight="1" ht="22.5" hidden="1">
      <c r="A23" s="2206"/>
      <c r="B23" s="506"/>
      <c r="C23" s="2217"/>
      <c r="D23" s="444" t="str">
        <f>D19&amp;".4"</f>
        <v>5.1.4</v>
      </c>
      <c r="E23" s="443" t="s">
        <v>321</v>
      </c>
      <c r="F23" s="885" t="s">
        <v>28</v>
      </c>
      <c r="G23" s="448" t="s">
        <v>322</v>
      </c>
      <c r="H23" s="479"/>
      <c r="I23" s="856"/>
      <c r="J23" s="459">
        <v>0</v>
      </c>
    </row>
    <row customHeight="1" ht="22.5" hidden="1">
      <c r="A24" s="1982"/>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343</v>
      </c>
      <c r="H46" s="479"/>
      <c r="J46" s="459">
        <v>23</v>
      </c>
    </row>
    <row customHeight="1" ht="24">
      <c r="A47" s="2206"/>
      <c r="B47" s="506"/>
      <c r="C47" s="496"/>
      <c r="D47" s="444" t="str">
        <f>D45&amp;".2"</f>
        <v>11.2</v>
      </c>
      <c r="E47" s="446" t="s">
        <v>344</v>
      </c>
      <c r="F47" s="494"/>
      <c r="G47" s="441" t="s">
        <v>345</v>
      </c>
      <c r="H47" s="479"/>
      <c r="J47" s="459">
        <v>23</v>
      </c>
    </row>
    <row customHeight="1" ht="24">
      <c r="A48" s="2206"/>
      <c r="B48" s="506"/>
      <c r="C48" s="496"/>
      <c r="D48" s="444" t="str">
        <f>D45&amp;".3"</f>
        <v>11.3</v>
      </c>
      <c r="E48" s="446" t="s">
        <v>346</v>
      </c>
      <c r="F48" s="494"/>
      <c r="G48" s="441" t="s">
        <v>347</v>
      </c>
      <c r="H48" s="479"/>
      <c r="J48" s="459">
        <v>23</v>
      </c>
    </row>
    <row customHeight="1" ht="24">
      <c r="A49" s="2206"/>
      <c r="B49" s="506"/>
      <c r="C49" s="496"/>
      <c r="D49" s="444" t="str">
        <f>IF(TEMPLATE_SPHERE="TKO",D45&amp;".0",D45&amp;".4")</f>
        <v>11.4</v>
      </c>
      <c r="E49" s="440" t="s">
        <v>348</v>
      </c>
      <c r="F49" s="1689"/>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12</v>
      </c>
      <c r="E51" s="532" t="s">
        <v>352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60F94-ED94-1F26-6A47-0.98CDB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19BA4-C646-0AF7-79FA-0.75D0A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78812-C6C9-8784-2203-0.DC0E84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097D6-4A27-B7C3-B012-0.2C9285FD}"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2248</v>
      </c>
      <c r="B1" s="2620" t="s">
        <v>2249</v>
      </c>
      <c r="C1" s="2621" t="s">
        <v>2250</v>
      </c>
      <c r="D1" s="2622"/>
      <c r="E1" s="840" t="s">
        <v>2251</v>
      </c>
    </row>
    <row customHeight="1" ht="11.25">
      <c r="A2" s="2623"/>
      <c r="B2" s="769" t="s">
        <v>26</v>
      </c>
      <c r="C2" s="757"/>
      <c r="D2" s="768"/>
      <c r="E2" s="840"/>
    </row>
    <row customHeight="1" ht="11.25">
      <c r="A3" s="2624"/>
      <c r="B3" s="2625" t="s">
        <v>33</v>
      </c>
      <c r="C3" s="757"/>
      <c r="D3" s="768"/>
      <c r="E3" s="840"/>
    </row>
    <row customHeight="1" ht="11.25">
      <c r="A4" s="2626"/>
      <c r="B4" s="770" t="s">
        <v>1677</v>
      </c>
      <c r="C4" s="757"/>
      <c r="D4" s="768"/>
      <c r="E4" s="840"/>
    </row>
    <row customHeight="1" ht="11.25">
      <c r="A5" s="2627"/>
      <c r="B5" s="770" t="s">
        <v>1671</v>
      </c>
      <c r="C5" s="2628" t="s">
        <v>2015</v>
      </c>
      <c r="D5" s="2629" t="s">
        <v>2252</v>
      </c>
      <c r="E5" s="840"/>
    </row>
    <row s="1854" customFormat="1" customHeight="1" ht="11.25">
      <c r="A6" s="2630"/>
      <c r="B6" s="770" t="s">
        <v>1681</v>
      </c>
      <c r="C6" s="757"/>
      <c r="D6" s="768"/>
      <c r="E6" s="840"/>
    </row>
    <row customHeight="1" ht="11.25">
      <c r="A7" s="2631"/>
      <c r="B7" s="770" t="s">
        <v>1687</v>
      </c>
      <c r="C7" s="757"/>
      <c r="D7" s="768"/>
      <c r="E7" s="840"/>
    </row>
    <row customHeight="1" ht="11.25">
      <c r="A8" s="760"/>
      <c r="B8" s="770" t="s">
        <v>1684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211D9-F711-EBD3-A8D6-0.2F916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175CC-795A-57AF-792C-0.0EE459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36901-9D27-5A5A-EA2E-0.44F298D1}" mc:Ignorable="x14ac xr xr2 xr3">
  <sheetPr>
    <tabColor rgb="FFFFCC99"/>
  </sheetPr>
  <dimension ref="A1:I8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2253</v>
      </c>
      <c r="B1" s="72" t="s">
        <v>2254</v>
      </c>
      <c r="C1" s="72" t="s">
        <v>2255</v>
      </c>
      <c r="D1" s="72" t="s">
        <v>2256</v>
      </c>
      <c r="E1" s="72" t="s">
        <v>2257</v>
      </c>
      <c r="F1" s="72" t="s">
        <v>2258</v>
      </c>
      <c r="G1" s="72" t="s">
        <v>2259</v>
      </c>
      <c r="H1" s="72" t="s">
        <v>2260</v>
      </c>
      <c r="I1" s="72" t="s">
        <v>2261</v>
      </c>
    </row>
    <row customHeight="1" ht="11.25">
      <c r="A2" s="1854" t="s">
        <v>2262</v>
      </c>
      <c r="B2" s="1854" t="s">
        <v>16</v>
      </c>
      <c r="C2" s="1854" t="s">
        <v>2263</v>
      </c>
      <c r="D2" s="1854" t="s">
        <v>2264</v>
      </c>
      <c r="E2" s="1854" t="s">
        <v>2265</v>
      </c>
      <c r="F2" s="1854" t="s">
        <v>2266</v>
      </c>
      <c r="G2" s="1854" t="s">
        <v>28</v>
      </c>
      <c r="H2" s="1854" t="s">
        <v>28</v>
      </c>
      <c r="I2" s="1854" t="s">
        <v>823</v>
      </c>
    </row>
    <row customHeight="1" ht="11.25">
      <c r="A3" s="1854" t="s">
        <v>2262</v>
      </c>
      <c r="B3" s="1854" t="s">
        <v>16</v>
      </c>
      <c r="C3" s="1854" t="s">
        <v>2267</v>
      </c>
      <c r="D3" s="1854" t="s">
        <v>2268</v>
      </c>
      <c r="E3" s="1854" t="s">
        <v>2269</v>
      </c>
      <c r="F3" s="1854" t="s">
        <v>2270</v>
      </c>
      <c r="G3" s="1854" t="s">
        <v>28</v>
      </c>
      <c r="H3" s="1854" t="s">
        <v>28</v>
      </c>
      <c r="I3" s="1854" t="s">
        <v>823</v>
      </c>
    </row>
    <row customHeight="1" ht="11.25">
      <c r="A4" s="1854" t="s">
        <v>2262</v>
      </c>
      <c r="B4" s="1854" t="s">
        <v>16</v>
      </c>
      <c r="C4" s="1854" t="s">
        <v>2271</v>
      </c>
      <c r="D4" s="1854" t="s">
        <v>2272</v>
      </c>
      <c r="E4" s="1854" t="s">
        <v>2273</v>
      </c>
      <c r="F4" s="1854" t="s">
        <v>51</v>
      </c>
      <c r="G4" s="1854" t="s">
        <v>2274</v>
      </c>
      <c r="H4" s="1854" t="s">
        <v>28</v>
      </c>
      <c r="I4" s="1854" t="s">
        <v>823</v>
      </c>
    </row>
    <row customHeight="1" ht="11.25">
      <c r="A5" s="1854" t="s">
        <v>2262</v>
      </c>
      <c r="B5" s="1854" t="s">
        <v>16</v>
      </c>
      <c r="C5" s="1854" t="s">
        <v>28</v>
      </c>
      <c r="D5" s="1854" t="s">
        <v>2275</v>
      </c>
      <c r="E5" s="1854" t="s">
        <v>2276</v>
      </c>
      <c r="F5" s="1854" t="s">
        <v>51</v>
      </c>
      <c r="G5" s="1854" t="s">
        <v>28</v>
      </c>
      <c r="H5" s="1854" t="s">
        <v>28</v>
      </c>
      <c r="I5" s="1854" t="s">
        <v>823</v>
      </c>
    </row>
    <row customHeight="1" ht="11.25">
      <c r="A6" s="1854" t="s">
        <v>2262</v>
      </c>
      <c r="B6" s="1854" t="s">
        <v>16</v>
      </c>
      <c r="C6" s="1854" t="s">
        <v>2277</v>
      </c>
      <c r="D6" s="1854" t="s">
        <v>2278</v>
      </c>
      <c r="E6" s="1854" t="s">
        <v>2279</v>
      </c>
      <c r="F6" s="1854" t="s">
        <v>2280</v>
      </c>
      <c r="G6" s="1854" t="s">
        <v>2281</v>
      </c>
      <c r="H6" s="1854" t="s">
        <v>28</v>
      </c>
      <c r="I6" s="1854" t="s">
        <v>823</v>
      </c>
    </row>
    <row customHeight="1" ht="11.25">
      <c r="A7" s="1854" t="s">
        <v>2262</v>
      </c>
      <c r="B7" s="1854" t="s">
        <v>16</v>
      </c>
      <c r="C7" s="1854" t="s">
        <v>2282</v>
      </c>
      <c r="D7" s="1854" t="s">
        <v>2283</v>
      </c>
      <c r="E7" s="1854" t="s">
        <v>2284</v>
      </c>
      <c r="F7" s="1854" t="s">
        <v>51</v>
      </c>
      <c r="G7" s="1854" t="s">
        <v>2285</v>
      </c>
      <c r="H7" s="1854" t="s">
        <v>28</v>
      </c>
      <c r="I7" s="1854" t="s">
        <v>823</v>
      </c>
    </row>
    <row customHeight="1" ht="11.25">
      <c r="A8" s="1854" t="s">
        <v>2262</v>
      </c>
      <c r="B8" s="1854" t="s">
        <v>16</v>
      </c>
      <c r="C8" s="1854" t="s">
        <v>2286</v>
      </c>
      <c r="D8" s="1854" t="s">
        <v>2287</v>
      </c>
      <c r="E8" s="1854" t="s">
        <v>2288</v>
      </c>
      <c r="F8" s="1854" t="s">
        <v>2280</v>
      </c>
      <c r="G8" s="1854" t="s">
        <v>2289</v>
      </c>
      <c r="H8" s="1854" t="s">
        <v>28</v>
      </c>
      <c r="I8" s="1854" t="s">
        <v>823</v>
      </c>
    </row>
    <row customHeight="1" ht="11.25">
      <c r="A9" s="1854" t="s">
        <v>2262</v>
      </c>
      <c r="B9" s="1854" t="s">
        <v>16</v>
      </c>
      <c r="C9" s="1854" t="s">
        <v>28</v>
      </c>
      <c r="D9" s="1854" t="s">
        <v>2290</v>
      </c>
      <c r="E9" s="1854" t="s">
        <v>2291</v>
      </c>
      <c r="F9" s="1854" t="s">
        <v>51</v>
      </c>
      <c r="G9" s="1854" t="s">
        <v>28</v>
      </c>
      <c r="H9" s="1854" t="s">
        <v>28</v>
      </c>
      <c r="I9" s="1854" t="s">
        <v>823</v>
      </c>
    </row>
    <row customHeight="1" ht="11.25">
      <c r="A10" s="1854" t="s">
        <v>2262</v>
      </c>
      <c r="B10" s="1854" t="s">
        <v>16</v>
      </c>
      <c r="C10" s="1854" t="s">
        <v>2292</v>
      </c>
      <c r="D10" s="1854" t="s">
        <v>2293</v>
      </c>
      <c r="E10" s="1854" t="s">
        <v>2294</v>
      </c>
      <c r="F10" s="1854" t="s">
        <v>2280</v>
      </c>
      <c r="G10" s="1854" t="s">
        <v>28</v>
      </c>
      <c r="H10" s="1854" t="s">
        <v>28</v>
      </c>
      <c r="I10" s="1854" t="s">
        <v>823</v>
      </c>
    </row>
    <row customHeight="1" ht="11.25">
      <c r="A11" s="1854" t="s">
        <v>2262</v>
      </c>
      <c r="B11" s="1854" t="s">
        <v>16</v>
      </c>
      <c r="C11" s="1854" t="s">
        <v>2295</v>
      </c>
      <c r="D11" s="1854" t="s">
        <v>2296</v>
      </c>
      <c r="E11" s="1854" t="s">
        <v>2297</v>
      </c>
      <c r="F11" s="1854" t="s">
        <v>2280</v>
      </c>
      <c r="G11" s="1854" t="s">
        <v>2298</v>
      </c>
      <c r="H11" s="1854" t="s">
        <v>28</v>
      </c>
      <c r="I11" s="1854" t="s">
        <v>823</v>
      </c>
    </row>
    <row customHeight="1" ht="11.25">
      <c r="A12" s="1854" t="s">
        <v>2262</v>
      </c>
      <c r="B12" s="1854" t="s">
        <v>16</v>
      </c>
      <c r="C12" s="1854" t="s">
        <v>2299</v>
      </c>
      <c r="D12" s="1854" t="s">
        <v>2300</v>
      </c>
      <c r="E12" s="1854" t="s">
        <v>2301</v>
      </c>
      <c r="F12" s="1854" t="s">
        <v>51</v>
      </c>
      <c r="G12" s="1854" t="s">
        <v>2302</v>
      </c>
      <c r="H12" s="1854" t="s">
        <v>28</v>
      </c>
      <c r="I12" s="1854" t="s">
        <v>823</v>
      </c>
    </row>
    <row customHeight="1" ht="11.25">
      <c r="A13" s="1854" t="s">
        <v>2262</v>
      </c>
      <c r="B13" s="1854" t="s">
        <v>16</v>
      </c>
      <c r="C13" s="1854" t="s">
        <v>2303</v>
      </c>
      <c r="D13" s="1854" t="s">
        <v>2304</v>
      </c>
      <c r="E13" s="1854" t="s">
        <v>2305</v>
      </c>
      <c r="F13" s="1854" t="s">
        <v>2306</v>
      </c>
      <c r="G13" s="1854" t="s">
        <v>2307</v>
      </c>
      <c r="H13" s="1854" t="s">
        <v>28</v>
      </c>
      <c r="I13" s="1854" t="s">
        <v>823</v>
      </c>
    </row>
    <row customHeight="1" ht="11.25">
      <c r="A14" s="1854" t="s">
        <v>2262</v>
      </c>
      <c r="B14" s="1854" t="s">
        <v>16</v>
      </c>
      <c r="C14" s="1854" t="s">
        <v>2308</v>
      </c>
      <c r="D14" s="1854" t="s">
        <v>2309</v>
      </c>
      <c r="E14" s="1854" t="s">
        <v>2310</v>
      </c>
      <c r="F14" s="1854" t="s">
        <v>2280</v>
      </c>
      <c r="G14" s="1854" t="s">
        <v>2311</v>
      </c>
      <c r="H14" s="1854" t="s">
        <v>28</v>
      </c>
      <c r="I14" s="1854" t="s">
        <v>823</v>
      </c>
    </row>
    <row customHeight="1" ht="11.25">
      <c r="A15" s="1854" t="s">
        <v>2262</v>
      </c>
      <c r="B15" s="1854" t="s">
        <v>16</v>
      </c>
      <c r="C15" s="1854" t="s">
        <v>2312</v>
      </c>
      <c r="D15" s="1854" t="s">
        <v>2313</v>
      </c>
      <c r="E15" s="1854" t="s">
        <v>2314</v>
      </c>
      <c r="F15" s="1854" t="s">
        <v>2280</v>
      </c>
      <c r="G15" s="1854" t="s">
        <v>28</v>
      </c>
      <c r="H15" s="1854" t="s">
        <v>28</v>
      </c>
      <c r="I15" s="1854" t="s">
        <v>823</v>
      </c>
    </row>
    <row customHeight="1" ht="11.25">
      <c r="A16" s="1854" t="s">
        <v>2262</v>
      </c>
      <c r="B16" s="1854" t="s">
        <v>16</v>
      </c>
      <c r="C16" s="1854" t="s">
        <v>2315</v>
      </c>
      <c r="D16" s="1854" t="s">
        <v>2316</v>
      </c>
      <c r="E16" s="1854" t="s">
        <v>2317</v>
      </c>
      <c r="F16" s="1854" t="s">
        <v>2318</v>
      </c>
      <c r="G16" s="1854" t="s">
        <v>28</v>
      </c>
      <c r="H16" s="1854" t="s">
        <v>28</v>
      </c>
      <c r="I16" s="1854" t="s">
        <v>823</v>
      </c>
    </row>
    <row customHeight="1" ht="11.25">
      <c r="A17" s="1854" t="s">
        <v>2262</v>
      </c>
      <c r="B17" s="1854" t="s">
        <v>16</v>
      </c>
      <c r="C17" s="1854" t="s">
        <v>2319</v>
      </c>
      <c r="D17" s="1854" t="s">
        <v>2320</v>
      </c>
      <c r="E17" s="1854" t="s">
        <v>2321</v>
      </c>
      <c r="F17" s="1854" t="s">
        <v>2280</v>
      </c>
      <c r="G17" s="1854" t="s">
        <v>2322</v>
      </c>
      <c r="H17" s="1854" t="s">
        <v>28</v>
      </c>
      <c r="I17" s="1854" t="s">
        <v>823</v>
      </c>
    </row>
    <row customHeight="1" ht="11.25">
      <c r="A18" s="1854" t="s">
        <v>2262</v>
      </c>
      <c r="B18" s="1854" t="s">
        <v>16</v>
      </c>
      <c r="C18" s="1854" t="s">
        <v>2323</v>
      </c>
      <c r="D18" s="1854" t="s">
        <v>2324</v>
      </c>
      <c r="E18" s="1854" t="s">
        <v>2325</v>
      </c>
      <c r="F18" s="1854" t="s">
        <v>2280</v>
      </c>
      <c r="G18" s="1854" t="s">
        <v>2326</v>
      </c>
      <c r="H18" s="1854" t="s">
        <v>28</v>
      </c>
      <c r="I18" s="1854" t="s">
        <v>823</v>
      </c>
    </row>
    <row customHeight="1" ht="11.25">
      <c r="A19" s="1854" t="s">
        <v>2262</v>
      </c>
      <c r="B19" s="1854" t="s">
        <v>16</v>
      </c>
      <c r="C19" s="1854" t="s">
        <v>2327</v>
      </c>
      <c r="D19" s="1854" t="s">
        <v>2328</v>
      </c>
      <c r="E19" s="1854" t="s">
        <v>2329</v>
      </c>
      <c r="F19" s="1854" t="s">
        <v>2306</v>
      </c>
      <c r="G19" s="1854" t="s">
        <v>28</v>
      </c>
      <c r="H19" s="1854" t="s">
        <v>28</v>
      </c>
      <c r="I19" s="1854" t="s">
        <v>823</v>
      </c>
    </row>
    <row customHeight="1" ht="11.25">
      <c r="A20" s="1854" t="s">
        <v>2262</v>
      </c>
      <c r="B20" s="1854" t="s">
        <v>16</v>
      </c>
      <c r="C20" s="1854" t="s">
        <v>2330</v>
      </c>
      <c r="D20" s="1854" t="s">
        <v>2331</v>
      </c>
      <c r="E20" s="1854" t="s">
        <v>2332</v>
      </c>
      <c r="F20" s="1854" t="s">
        <v>2280</v>
      </c>
      <c r="G20" s="1854" t="s">
        <v>2333</v>
      </c>
      <c r="H20" s="1854" t="s">
        <v>28</v>
      </c>
      <c r="I20" s="1854" t="s">
        <v>823</v>
      </c>
    </row>
    <row customHeight="1" ht="11.25">
      <c r="A21" s="1854" t="s">
        <v>2262</v>
      </c>
      <c r="B21" s="1854" t="s">
        <v>16</v>
      </c>
      <c r="C21" s="1854" t="s">
        <v>2334</v>
      </c>
      <c r="D21" s="1854" t="s">
        <v>2335</v>
      </c>
      <c r="E21" s="1854" t="s">
        <v>2336</v>
      </c>
      <c r="F21" s="1854" t="s">
        <v>51</v>
      </c>
      <c r="G21" s="1854" t="s">
        <v>28</v>
      </c>
      <c r="H21" s="1854" t="s">
        <v>28</v>
      </c>
      <c r="I21" s="1854" t="s">
        <v>823</v>
      </c>
    </row>
    <row customHeight="1" ht="11.25">
      <c r="A22" s="1854" t="s">
        <v>2262</v>
      </c>
      <c r="B22" s="1854" t="s">
        <v>16</v>
      </c>
      <c r="C22" s="1854" t="s">
        <v>2337</v>
      </c>
      <c r="D22" s="1854" t="s">
        <v>2338</v>
      </c>
      <c r="E22" s="1854" t="s">
        <v>2339</v>
      </c>
      <c r="F22" s="1854" t="s">
        <v>51</v>
      </c>
      <c r="G22" s="1854" t="s">
        <v>2340</v>
      </c>
      <c r="H22" s="1854" t="s">
        <v>28</v>
      </c>
      <c r="I22" s="1854" t="s">
        <v>823</v>
      </c>
    </row>
    <row customHeight="1" ht="11.25">
      <c r="A23" s="1854" t="s">
        <v>2262</v>
      </c>
      <c r="B23" s="1854" t="s">
        <v>16</v>
      </c>
      <c r="C23" s="1854" t="s">
        <v>2341</v>
      </c>
      <c r="D23" s="1854" t="s">
        <v>2342</v>
      </c>
      <c r="E23" s="1854" t="s">
        <v>2343</v>
      </c>
      <c r="F23" s="1854" t="s">
        <v>2266</v>
      </c>
      <c r="G23" s="1854" t="s">
        <v>2344</v>
      </c>
      <c r="H23" s="1854" t="s">
        <v>28</v>
      </c>
      <c r="I23" s="1854" t="s">
        <v>823</v>
      </c>
    </row>
    <row customHeight="1" ht="11.25">
      <c r="A24" s="1854" t="s">
        <v>2262</v>
      </c>
      <c r="B24" s="1854" t="s">
        <v>16</v>
      </c>
      <c r="C24" s="1854" t="s">
        <v>2345</v>
      </c>
      <c r="D24" s="1854" t="s">
        <v>2346</v>
      </c>
      <c r="E24" s="1854" t="s">
        <v>2347</v>
      </c>
      <c r="F24" s="1854" t="s">
        <v>2280</v>
      </c>
      <c r="G24" s="1854" t="s">
        <v>2348</v>
      </c>
      <c r="H24" s="1854" t="s">
        <v>28</v>
      </c>
      <c r="I24" s="1854" t="s">
        <v>823</v>
      </c>
    </row>
    <row customHeight="1" ht="11.25">
      <c r="A25" s="1854" t="s">
        <v>2262</v>
      </c>
      <c r="B25" s="1854" t="s">
        <v>16</v>
      </c>
      <c r="C25" s="1854" t="s">
        <v>2349</v>
      </c>
      <c r="D25" s="1854" t="s">
        <v>2350</v>
      </c>
      <c r="E25" s="1854" t="s">
        <v>2351</v>
      </c>
      <c r="F25" s="1854" t="s">
        <v>51</v>
      </c>
      <c r="G25" s="1854" t="s">
        <v>2352</v>
      </c>
      <c r="H25" s="1854" t="s">
        <v>28</v>
      </c>
      <c r="I25" s="1854" t="s">
        <v>823</v>
      </c>
    </row>
    <row customHeight="1" ht="11.25">
      <c r="A26" s="1854" t="s">
        <v>2262</v>
      </c>
      <c r="B26" s="1854" t="s">
        <v>16</v>
      </c>
      <c r="C26" s="1854" t="s">
        <v>2353</v>
      </c>
      <c r="D26" s="1854" t="s">
        <v>2354</v>
      </c>
      <c r="E26" s="1854" t="s">
        <v>2355</v>
      </c>
      <c r="F26" s="1854" t="s">
        <v>51</v>
      </c>
      <c r="G26" s="1854" t="s">
        <v>28</v>
      </c>
      <c r="H26" s="1854" t="s">
        <v>28</v>
      </c>
      <c r="I26" s="1854" t="s">
        <v>823</v>
      </c>
    </row>
    <row customHeight="1" ht="11.25">
      <c r="A27" s="1854" t="s">
        <v>2262</v>
      </c>
      <c r="B27" s="1854" t="s">
        <v>16</v>
      </c>
      <c r="C27" s="1854" t="s">
        <v>2356</v>
      </c>
      <c r="D27" s="1854" t="s">
        <v>2357</v>
      </c>
      <c r="E27" s="1854" t="s">
        <v>2358</v>
      </c>
      <c r="F27" s="1854" t="s">
        <v>2359</v>
      </c>
      <c r="G27" s="1854" t="s">
        <v>2360</v>
      </c>
      <c r="H27" s="1854" t="s">
        <v>28</v>
      </c>
      <c r="I27" s="1854" t="s">
        <v>823</v>
      </c>
    </row>
    <row customHeight="1" ht="11.25">
      <c r="A28" s="1854" t="s">
        <v>2262</v>
      </c>
      <c r="B28" s="1854" t="s">
        <v>16</v>
      </c>
      <c r="C28" s="1854" t="s">
        <v>2361</v>
      </c>
      <c r="D28" s="1854" t="s">
        <v>2362</v>
      </c>
      <c r="E28" s="1854" t="s">
        <v>2363</v>
      </c>
      <c r="F28" s="1854" t="s">
        <v>51</v>
      </c>
      <c r="G28" s="1854" t="s">
        <v>28</v>
      </c>
      <c r="H28" s="1854" t="s">
        <v>28</v>
      </c>
      <c r="I28" s="1854" t="s">
        <v>823</v>
      </c>
    </row>
    <row customHeight="1" ht="11.25">
      <c r="A29" s="1854" t="s">
        <v>2262</v>
      </c>
      <c r="B29" s="1854" t="s">
        <v>16</v>
      </c>
      <c r="C29" s="1854" t="s">
        <v>2364</v>
      </c>
      <c r="D29" s="1854" t="s">
        <v>2365</v>
      </c>
      <c r="E29" s="1854" t="s">
        <v>2366</v>
      </c>
      <c r="F29" s="1854" t="s">
        <v>2280</v>
      </c>
      <c r="G29" s="1854" t="s">
        <v>2367</v>
      </c>
      <c r="H29" s="1854" t="s">
        <v>28</v>
      </c>
      <c r="I29" s="1854" t="s">
        <v>823</v>
      </c>
    </row>
    <row customHeight="1" ht="11.25">
      <c r="A30" s="1854" t="s">
        <v>2262</v>
      </c>
      <c r="B30" s="1854" t="s">
        <v>16</v>
      </c>
      <c r="C30" s="1854" t="s">
        <v>2368</v>
      </c>
      <c r="D30" s="1854" t="s">
        <v>2369</v>
      </c>
      <c r="E30" s="1854" t="s">
        <v>2370</v>
      </c>
      <c r="F30" s="1854" t="s">
        <v>51</v>
      </c>
      <c r="G30" s="1854" t="s">
        <v>28</v>
      </c>
      <c r="H30" s="1854" t="s">
        <v>28</v>
      </c>
      <c r="I30" s="1854" t="s">
        <v>823</v>
      </c>
    </row>
    <row customHeight="1" ht="11.25">
      <c r="A31" s="1854" t="s">
        <v>2262</v>
      </c>
      <c r="B31" s="1854" t="s">
        <v>16</v>
      </c>
      <c r="C31" s="1854" t="s">
        <v>2371</v>
      </c>
      <c r="D31" s="1854" t="s">
        <v>2372</v>
      </c>
      <c r="E31" s="1854" t="s">
        <v>2373</v>
      </c>
      <c r="F31" s="1854" t="s">
        <v>51</v>
      </c>
      <c r="G31" s="1854" t="s">
        <v>2374</v>
      </c>
      <c r="H31" s="1854" t="s">
        <v>28</v>
      </c>
      <c r="I31" s="1854" t="s">
        <v>823</v>
      </c>
    </row>
    <row customHeight="1" ht="11.25">
      <c r="A32" s="1854" t="s">
        <v>2262</v>
      </c>
      <c r="B32" s="1854" t="s">
        <v>16</v>
      </c>
      <c r="C32" s="1854" t="s">
        <v>2375</v>
      </c>
      <c r="D32" s="1854" t="s">
        <v>2376</v>
      </c>
      <c r="E32" s="1854" t="s">
        <v>2377</v>
      </c>
      <c r="F32" s="1854" t="s">
        <v>2280</v>
      </c>
      <c r="G32" s="1854" t="s">
        <v>2378</v>
      </c>
      <c r="H32" s="1854" t="s">
        <v>28</v>
      </c>
      <c r="I32" s="1854" t="s">
        <v>823</v>
      </c>
    </row>
    <row customHeight="1" ht="11.25">
      <c r="A33" s="1854" t="s">
        <v>2262</v>
      </c>
      <c r="B33" s="1854" t="s">
        <v>16</v>
      </c>
      <c r="C33" s="1854" t="s">
        <v>2379</v>
      </c>
      <c r="D33" s="1854" t="s">
        <v>2380</v>
      </c>
      <c r="E33" s="1854" t="s">
        <v>2381</v>
      </c>
      <c r="F33" s="1854" t="s">
        <v>2280</v>
      </c>
      <c r="G33" s="1854" t="s">
        <v>2382</v>
      </c>
      <c r="H33" s="1854" t="s">
        <v>28</v>
      </c>
      <c r="I33" s="1854" t="s">
        <v>823</v>
      </c>
    </row>
    <row customHeight="1" ht="11.25">
      <c r="A34" s="1854" t="s">
        <v>2262</v>
      </c>
      <c r="B34" s="1854" t="s">
        <v>16</v>
      </c>
      <c r="C34" s="1854" t="s">
        <v>2383</v>
      </c>
      <c r="D34" s="1854" t="s">
        <v>2384</v>
      </c>
      <c r="E34" s="1854" t="s">
        <v>2385</v>
      </c>
      <c r="F34" s="1854" t="s">
        <v>51</v>
      </c>
      <c r="G34" s="1854" t="s">
        <v>2386</v>
      </c>
      <c r="H34" s="1854" t="s">
        <v>28</v>
      </c>
      <c r="I34" s="1854" t="s">
        <v>823</v>
      </c>
    </row>
    <row customHeight="1" ht="11.25">
      <c r="A35" s="1854" t="s">
        <v>2262</v>
      </c>
      <c r="B35" s="1854" t="s">
        <v>16</v>
      </c>
      <c r="C35" s="1854" t="s">
        <v>2387</v>
      </c>
      <c r="D35" s="1854" t="s">
        <v>2388</v>
      </c>
      <c r="E35" s="1854" t="s">
        <v>2389</v>
      </c>
      <c r="F35" s="1854" t="s">
        <v>51</v>
      </c>
      <c r="G35" s="1854" t="s">
        <v>28</v>
      </c>
      <c r="H35" s="1854" t="s">
        <v>28</v>
      </c>
      <c r="I35" s="1854" t="s">
        <v>823</v>
      </c>
    </row>
    <row customHeight="1" ht="11.25">
      <c r="A36" s="1854" t="s">
        <v>2262</v>
      </c>
      <c r="B36" s="1854" t="s">
        <v>16</v>
      </c>
      <c r="C36" s="1854" t="s">
        <v>2390</v>
      </c>
      <c r="D36" s="1854" t="s">
        <v>2391</v>
      </c>
      <c r="E36" s="1854" t="s">
        <v>2392</v>
      </c>
      <c r="F36" s="1854" t="s">
        <v>51</v>
      </c>
      <c r="G36" s="1854" t="s">
        <v>2393</v>
      </c>
      <c r="H36" s="1854" t="s">
        <v>28</v>
      </c>
      <c r="I36" s="1854" t="s">
        <v>823</v>
      </c>
    </row>
    <row customHeight="1" ht="11.25">
      <c r="A37" s="1854" t="s">
        <v>2262</v>
      </c>
      <c r="B37" s="1854" t="s">
        <v>16</v>
      </c>
      <c r="C37" s="1854" t="s">
        <v>2394</v>
      </c>
      <c r="D37" s="1854" t="s">
        <v>2395</v>
      </c>
      <c r="E37" s="1854" t="s">
        <v>2396</v>
      </c>
      <c r="F37" s="1854" t="s">
        <v>51</v>
      </c>
      <c r="G37" s="1854" t="s">
        <v>28</v>
      </c>
      <c r="H37" s="1854" t="s">
        <v>28</v>
      </c>
      <c r="I37" s="1854" t="s">
        <v>823</v>
      </c>
    </row>
    <row customHeight="1" ht="11.25">
      <c r="A38" s="1854" t="s">
        <v>2262</v>
      </c>
      <c r="B38" s="1854" t="s">
        <v>16</v>
      </c>
      <c r="C38" s="1854" t="s">
        <v>2271</v>
      </c>
      <c r="D38" s="1854" t="s">
        <v>2272</v>
      </c>
      <c r="E38" s="1854" t="s">
        <v>2273</v>
      </c>
      <c r="F38" s="1854" t="s">
        <v>51</v>
      </c>
      <c r="G38" s="1854" t="s">
        <v>2274</v>
      </c>
      <c r="H38" s="1854" t="s">
        <v>28</v>
      </c>
      <c r="I38" s="1854" t="s">
        <v>909</v>
      </c>
    </row>
    <row customHeight="1" ht="11.25">
      <c r="A39" s="1854" t="s">
        <v>2262</v>
      </c>
      <c r="B39" s="1854" t="s">
        <v>16</v>
      </c>
      <c r="C39" s="1854" t="s">
        <v>28</v>
      </c>
      <c r="D39" s="1854" t="s">
        <v>2275</v>
      </c>
      <c r="E39" s="1854" t="s">
        <v>2276</v>
      </c>
      <c r="F39" s="1854" t="s">
        <v>51</v>
      </c>
      <c r="G39" s="1854" t="s">
        <v>28</v>
      </c>
      <c r="H39" s="1854" t="s">
        <v>28</v>
      </c>
      <c r="I39" s="1854" t="s">
        <v>909</v>
      </c>
    </row>
    <row customHeight="1" ht="11.25">
      <c r="A40" s="1854" t="s">
        <v>2262</v>
      </c>
      <c r="B40" s="1854" t="s">
        <v>16</v>
      </c>
      <c r="C40" s="1854" t="s">
        <v>28</v>
      </c>
      <c r="D40" s="1854" t="s">
        <v>2290</v>
      </c>
      <c r="E40" s="1854" t="s">
        <v>2291</v>
      </c>
      <c r="F40" s="1854" t="s">
        <v>51</v>
      </c>
      <c r="G40" s="1854" t="s">
        <v>28</v>
      </c>
      <c r="H40" s="1854" t="s">
        <v>28</v>
      </c>
      <c r="I40" s="1854" t="s">
        <v>909</v>
      </c>
    </row>
    <row customHeight="1" ht="11.25">
      <c r="A41" s="1854" t="s">
        <v>2262</v>
      </c>
      <c r="B41" s="1854" t="s">
        <v>16</v>
      </c>
      <c r="C41" s="1854" t="s">
        <v>2334</v>
      </c>
      <c r="D41" s="1854" t="s">
        <v>2335</v>
      </c>
      <c r="E41" s="1854" t="s">
        <v>2336</v>
      </c>
      <c r="F41" s="1854" t="s">
        <v>51</v>
      </c>
      <c r="G41" s="1854" t="s">
        <v>28</v>
      </c>
      <c r="H41" s="1854" t="s">
        <v>28</v>
      </c>
      <c r="I41" s="1854" t="s">
        <v>909</v>
      </c>
    </row>
    <row customHeight="1" ht="11.25">
      <c r="A42" s="1854" t="s">
        <v>2262</v>
      </c>
      <c r="B42" s="1854" t="s">
        <v>16</v>
      </c>
      <c r="C42" s="1854" t="s">
        <v>2345</v>
      </c>
      <c r="D42" s="1854" t="s">
        <v>2346</v>
      </c>
      <c r="E42" s="1854" t="s">
        <v>2347</v>
      </c>
      <c r="F42" s="1854" t="s">
        <v>2280</v>
      </c>
      <c r="G42" s="1854" t="s">
        <v>2348</v>
      </c>
      <c r="H42" s="1854" t="s">
        <v>28</v>
      </c>
      <c r="I42" s="1854" t="s">
        <v>909</v>
      </c>
    </row>
    <row customHeight="1" ht="11.25">
      <c r="A43" s="1854" t="s">
        <v>2262</v>
      </c>
      <c r="B43" s="1854" t="s">
        <v>16</v>
      </c>
      <c r="C43" s="1854" t="s">
        <v>2361</v>
      </c>
      <c r="D43" s="1854" t="s">
        <v>2362</v>
      </c>
      <c r="E43" s="1854" t="s">
        <v>2363</v>
      </c>
      <c r="F43" s="1854" t="s">
        <v>51</v>
      </c>
      <c r="G43" s="1854" t="s">
        <v>28</v>
      </c>
      <c r="H43" s="1854" t="s">
        <v>28</v>
      </c>
      <c r="I43" s="1854" t="s">
        <v>909</v>
      </c>
    </row>
    <row customHeight="1" ht="11.25">
      <c r="A44" s="1854" t="s">
        <v>2262</v>
      </c>
      <c r="B44" s="1854" t="s">
        <v>16</v>
      </c>
      <c r="C44" s="1854" t="s">
        <v>2368</v>
      </c>
      <c r="D44" s="1854" t="s">
        <v>2369</v>
      </c>
      <c r="E44" s="1854" t="s">
        <v>2370</v>
      </c>
      <c r="F44" s="1854" t="s">
        <v>51</v>
      </c>
      <c r="G44" s="1854" t="s">
        <v>28</v>
      </c>
      <c r="H44" s="1854" t="s">
        <v>28</v>
      </c>
      <c r="I44" s="1854" t="s">
        <v>909</v>
      </c>
    </row>
    <row customHeight="1" ht="11.25">
      <c r="A45" s="1854" t="s">
        <v>2262</v>
      </c>
      <c r="B45" s="1854" t="s">
        <v>16</v>
      </c>
      <c r="C45" s="1854" t="s">
        <v>2375</v>
      </c>
      <c r="D45" s="1854" t="s">
        <v>2376</v>
      </c>
      <c r="E45" s="1854" t="s">
        <v>2377</v>
      </c>
      <c r="F45" s="1854" t="s">
        <v>2280</v>
      </c>
      <c r="G45" s="1854" t="s">
        <v>2378</v>
      </c>
      <c r="H45" s="1854" t="s">
        <v>28</v>
      </c>
      <c r="I45" s="1854" t="s">
        <v>909</v>
      </c>
    </row>
    <row customHeight="1" ht="11.25">
      <c r="A46" s="1854" t="s">
        <v>2262</v>
      </c>
      <c r="B46" s="1854" t="s">
        <v>16</v>
      </c>
      <c r="C46" s="1854" t="s">
        <v>2263</v>
      </c>
      <c r="D46" s="1854" t="s">
        <v>2264</v>
      </c>
      <c r="E46" s="1854" t="s">
        <v>2265</v>
      </c>
      <c r="F46" s="1854" t="s">
        <v>2266</v>
      </c>
      <c r="G46" s="1854" t="s">
        <v>28</v>
      </c>
      <c r="H46" s="1854" t="s">
        <v>28</v>
      </c>
      <c r="I46" s="1854" t="s">
        <v>869</v>
      </c>
    </row>
    <row customHeight="1" ht="11.25">
      <c r="A47" s="1854" t="s">
        <v>2262</v>
      </c>
      <c r="B47" s="1854" t="s">
        <v>16</v>
      </c>
      <c r="C47" s="1854" t="s">
        <v>13</v>
      </c>
      <c r="D47" s="1854" t="s">
        <v>46</v>
      </c>
      <c r="E47" s="1854" t="s">
        <v>49</v>
      </c>
      <c r="F47" s="1854" t="s">
        <v>51</v>
      </c>
      <c r="G47" s="1854" t="s">
        <v>28</v>
      </c>
      <c r="H47" s="1854" t="s">
        <v>28</v>
      </c>
      <c r="I47" s="1854" t="s">
        <v>869</v>
      </c>
    </row>
    <row customHeight="1" ht="11.25">
      <c r="A48" s="1854" t="s">
        <v>2262</v>
      </c>
      <c r="B48" s="1854" t="s">
        <v>16</v>
      </c>
      <c r="C48" s="1854" t="s">
        <v>2267</v>
      </c>
      <c r="D48" s="1854" t="s">
        <v>2268</v>
      </c>
      <c r="E48" s="1854" t="s">
        <v>2269</v>
      </c>
      <c r="F48" s="1854" t="s">
        <v>2270</v>
      </c>
      <c r="G48" s="1854" t="s">
        <v>28</v>
      </c>
      <c r="H48" s="1854" t="s">
        <v>28</v>
      </c>
      <c r="I48" s="1854" t="s">
        <v>869</v>
      </c>
    </row>
    <row customHeight="1" ht="11.25">
      <c r="A49" s="1854" t="s">
        <v>2262</v>
      </c>
      <c r="B49" s="1854" t="s">
        <v>16</v>
      </c>
      <c r="C49" s="1854" t="s">
        <v>28</v>
      </c>
      <c r="D49" s="1854" t="s">
        <v>2275</v>
      </c>
      <c r="E49" s="1854" t="s">
        <v>2276</v>
      </c>
      <c r="F49" s="1854" t="s">
        <v>51</v>
      </c>
      <c r="G49" s="1854" t="s">
        <v>28</v>
      </c>
      <c r="H49" s="1854" t="s">
        <v>28</v>
      </c>
      <c r="I49" s="1854" t="s">
        <v>869</v>
      </c>
    </row>
    <row customHeight="1" ht="11.25">
      <c r="A50" s="1854" t="s">
        <v>2262</v>
      </c>
      <c r="B50" s="1854" t="s">
        <v>16</v>
      </c>
      <c r="C50" s="1854" t="s">
        <v>2277</v>
      </c>
      <c r="D50" s="1854" t="s">
        <v>2278</v>
      </c>
      <c r="E50" s="1854" t="s">
        <v>2279</v>
      </c>
      <c r="F50" s="1854" t="s">
        <v>2280</v>
      </c>
      <c r="G50" s="1854" t="s">
        <v>2281</v>
      </c>
      <c r="H50" s="1854" t="s">
        <v>28</v>
      </c>
      <c r="I50" s="1854" t="s">
        <v>869</v>
      </c>
    </row>
    <row customHeight="1" ht="11.25">
      <c r="A51" s="1854" t="s">
        <v>2262</v>
      </c>
      <c r="B51" s="1854" t="s">
        <v>16</v>
      </c>
      <c r="C51" s="1854" t="s">
        <v>2282</v>
      </c>
      <c r="D51" s="1854" t="s">
        <v>2283</v>
      </c>
      <c r="E51" s="1854" t="s">
        <v>2284</v>
      </c>
      <c r="F51" s="1854" t="s">
        <v>51</v>
      </c>
      <c r="G51" s="1854" t="s">
        <v>2285</v>
      </c>
      <c r="H51" s="1854" t="s">
        <v>28</v>
      </c>
      <c r="I51" s="1854" t="s">
        <v>869</v>
      </c>
    </row>
    <row customHeight="1" ht="11.25">
      <c r="A52" s="1854" t="s">
        <v>2262</v>
      </c>
      <c r="B52" s="1854" t="s">
        <v>16</v>
      </c>
      <c r="C52" s="1854" t="s">
        <v>2286</v>
      </c>
      <c r="D52" s="1854" t="s">
        <v>2287</v>
      </c>
      <c r="E52" s="1854" t="s">
        <v>2288</v>
      </c>
      <c r="F52" s="1854" t="s">
        <v>2280</v>
      </c>
      <c r="G52" s="1854" t="s">
        <v>2289</v>
      </c>
      <c r="H52" s="1854" t="s">
        <v>28</v>
      </c>
      <c r="I52" s="1854" t="s">
        <v>869</v>
      </c>
    </row>
    <row customHeight="1" ht="11.25">
      <c r="A53" s="1854" t="s">
        <v>2262</v>
      </c>
      <c r="B53" s="1854" t="s">
        <v>16</v>
      </c>
      <c r="C53" s="1854" t="s">
        <v>28</v>
      </c>
      <c r="D53" s="1854" t="s">
        <v>2290</v>
      </c>
      <c r="E53" s="1854" t="s">
        <v>2291</v>
      </c>
      <c r="F53" s="1854" t="s">
        <v>51</v>
      </c>
      <c r="G53" s="1854" t="s">
        <v>28</v>
      </c>
      <c r="H53" s="1854" t="s">
        <v>28</v>
      </c>
      <c r="I53" s="1854" t="s">
        <v>869</v>
      </c>
    </row>
    <row customHeight="1" ht="11.25">
      <c r="A54" s="1854" t="s">
        <v>2262</v>
      </c>
      <c r="B54" s="1854" t="s">
        <v>16</v>
      </c>
      <c r="C54" s="1854" t="s">
        <v>2397</v>
      </c>
      <c r="D54" s="1854" t="s">
        <v>2398</v>
      </c>
      <c r="E54" s="1854" t="s">
        <v>2399</v>
      </c>
      <c r="F54" s="1854" t="s">
        <v>2280</v>
      </c>
      <c r="G54" s="1854" t="s">
        <v>2400</v>
      </c>
      <c r="H54" s="1854" t="s">
        <v>28</v>
      </c>
      <c r="I54" s="1854" t="s">
        <v>869</v>
      </c>
    </row>
    <row customHeight="1" ht="11.25">
      <c r="A55" s="1854" t="s">
        <v>2262</v>
      </c>
      <c r="B55" s="1854" t="s">
        <v>16</v>
      </c>
      <c r="C55" s="1854" t="s">
        <v>2292</v>
      </c>
      <c r="D55" s="1854" t="s">
        <v>2293</v>
      </c>
      <c r="E55" s="1854" t="s">
        <v>2294</v>
      </c>
      <c r="F55" s="1854" t="s">
        <v>2280</v>
      </c>
      <c r="G55" s="1854" t="s">
        <v>28</v>
      </c>
      <c r="H55" s="1854" t="s">
        <v>28</v>
      </c>
      <c r="I55" s="1854" t="s">
        <v>869</v>
      </c>
    </row>
    <row customHeight="1" ht="11.25">
      <c r="A56" s="1854" t="s">
        <v>2262</v>
      </c>
      <c r="B56" s="1854" t="s">
        <v>16</v>
      </c>
      <c r="C56" s="1854" t="s">
        <v>2303</v>
      </c>
      <c r="D56" s="1854" t="s">
        <v>2304</v>
      </c>
      <c r="E56" s="1854" t="s">
        <v>2305</v>
      </c>
      <c r="F56" s="1854" t="s">
        <v>2306</v>
      </c>
      <c r="G56" s="1854" t="s">
        <v>2307</v>
      </c>
      <c r="H56" s="1854" t="s">
        <v>28</v>
      </c>
      <c r="I56" s="1854" t="s">
        <v>869</v>
      </c>
    </row>
    <row customHeight="1" ht="11.25">
      <c r="A57" s="1854" t="s">
        <v>2262</v>
      </c>
      <c r="B57" s="1854" t="s">
        <v>16</v>
      </c>
      <c r="C57" s="1854" t="s">
        <v>2312</v>
      </c>
      <c r="D57" s="1854" t="s">
        <v>2313</v>
      </c>
      <c r="E57" s="1854" t="s">
        <v>2314</v>
      </c>
      <c r="F57" s="1854" t="s">
        <v>2280</v>
      </c>
      <c r="G57" s="1854" t="s">
        <v>28</v>
      </c>
      <c r="H57" s="1854" t="s">
        <v>28</v>
      </c>
      <c r="I57" s="1854" t="s">
        <v>869</v>
      </c>
    </row>
    <row customHeight="1" ht="11.25">
      <c r="A58" s="1854" t="s">
        <v>2262</v>
      </c>
      <c r="B58" s="1854" t="s">
        <v>16</v>
      </c>
      <c r="C58" s="1854" t="s">
        <v>2315</v>
      </c>
      <c r="D58" s="1854" t="s">
        <v>2316</v>
      </c>
      <c r="E58" s="1854" t="s">
        <v>2317</v>
      </c>
      <c r="F58" s="1854" t="s">
        <v>2318</v>
      </c>
      <c r="G58" s="1854" t="s">
        <v>28</v>
      </c>
      <c r="H58" s="1854" t="s">
        <v>28</v>
      </c>
      <c r="I58" s="1854" t="s">
        <v>869</v>
      </c>
    </row>
    <row customHeight="1" ht="11.25">
      <c r="A59" s="1854" t="s">
        <v>2262</v>
      </c>
      <c r="B59" s="1854" t="s">
        <v>16</v>
      </c>
      <c r="C59" s="1854" t="s">
        <v>2319</v>
      </c>
      <c r="D59" s="1854" t="s">
        <v>2320</v>
      </c>
      <c r="E59" s="1854" t="s">
        <v>2321</v>
      </c>
      <c r="F59" s="1854" t="s">
        <v>2280</v>
      </c>
      <c r="G59" s="1854" t="s">
        <v>2322</v>
      </c>
      <c r="H59" s="1854" t="s">
        <v>28</v>
      </c>
      <c r="I59" s="1854" t="s">
        <v>869</v>
      </c>
    </row>
    <row customHeight="1" ht="11.25">
      <c r="A60" s="1854" t="s">
        <v>2262</v>
      </c>
      <c r="B60" s="1854" t="s">
        <v>16</v>
      </c>
      <c r="C60" s="1854" t="s">
        <v>2323</v>
      </c>
      <c r="D60" s="1854" t="s">
        <v>2324</v>
      </c>
      <c r="E60" s="1854" t="s">
        <v>2325</v>
      </c>
      <c r="F60" s="1854" t="s">
        <v>2280</v>
      </c>
      <c r="G60" s="1854" t="s">
        <v>2326</v>
      </c>
      <c r="H60" s="1854" t="s">
        <v>28</v>
      </c>
      <c r="I60" s="1854" t="s">
        <v>869</v>
      </c>
    </row>
    <row customHeight="1" ht="11.25">
      <c r="A61" s="1854" t="s">
        <v>2262</v>
      </c>
      <c r="B61" s="1854" t="s">
        <v>16</v>
      </c>
      <c r="C61" s="1854" t="s">
        <v>2327</v>
      </c>
      <c r="D61" s="1854" t="s">
        <v>2328</v>
      </c>
      <c r="E61" s="1854" t="s">
        <v>2329</v>
      </c>
      <c r="F61" s="1854" t="s">
        <v>2306</v>
      </c>
      <c r="G61" s="1854" t="s">
        <v>28</v>
      </c>
      <c r="H61" s="1854" t="s">
        <v>28</v>
      </c>
      <c r="I61" s="1854" t="s">
        <v>869</v>
      </c>
    </row>
    <row customHeight="1" ht="11.25">
      <c r="A62" s="1854" t="s">
        <v>2262</v>
      </c>
      <c r="B62" s="1854" t="s">
        <v>16</v>
      </c>
      <c r="C62" s="1854" t="s">
        <v>2337</v>
      </c>
      <c r="D62" s="1854" t="s">
        <v>2338</v>
      </c>
      <c r="E62" s="1854" t="s">
        <v>2339</v>
      </c>
      <c r="F62" s="1854" t="s">
        <v>51</v>
      </c>
      <c r="G62" s="1854" t="s">
        <v>2340</v>
      </c>
      <c r="H62" s="1854" t="s">
        <v>28</v>
      </c>
      <c r="I62" s="1854" t="s">
        <v>869</v>
      </c>
    </row>
    <row customHeight="1" ht="11.25">
      <c r="A63" s="1854" t="s">
        <v>2262</v>
      </c>
      <c r="B63" s="1854" t="s">
        <v>16</v>
      </c>
      <c r="C63" s="1854" t="s">
        <v>2341</v>
      </c>
      <c r="D63" s="1854" t="s">
        <v>2342</v>
      </c>
      <c r="E63" s="1854" t="s">
        <v>2343</v>
      </c>
      <c r="F63" s="1854" t="s">
        <v>2266</v>
      </c>
      <c r="G63" s="1854" t="s">
        <v>2344</v>
      </c>
      <c r="H63" s="1854" t="s">
        <v>28</v>
      </c>
      <c r="I63" s="1854" t="s">
        <v>869</v>
      </c>
    </row>
    <row customHeight="1" ht="11.25">
      <c r="A64" s="1854" t="s">
        <v>2262</v>
      </c>
      <c r="B64" s="1854" t="s">
        <v>16</v>
      </c>
      <c r="C64" s="1854" t="s">
        <v>2349</v>
      </c>
      <c r="D64" s="1854" t="s">
        <v>2350</v>
      </c>
      <c r="E64" s="1854" t="s">
        <v>2351</v>
      </c>
      <c r="F64" s="1854" t="s">
        <v>51</v>
      </c>
      <c r="G64" s="1854" t="s">
        <v>2352</v>
      </c>
      <c r="H64" s="1854" t="s">
        <v>28</v>
      </c>
      <c r="I64" s="1854" t="s">
        <v>869</v>
      </c>
    </row>
    <row customHeight="1" ht="11.25">
      <c r="A65" s="1854" t="s">
        <v>2262</v>
      </c>
      <c r="B65" s="1854" t="s">
        <v>16</v>
      </c>
      <c r="C65" s="1854" t="s">
        <v>2353</v>
      </c>
      <c r="D65" s="1854" t="s">
        <v>2354</v>
      </c>
      <c r="E65" s="1854" t="s">
        <v>2355</v>
      </c>
      <c r="F65" s="1854" t="s">
        <v>51</v>
      </c>
      <c r="G65" s="1854" t="s">
        <v>28</v>
      </c>
      <c r="H65" s="1854" t="s">
        <v>28</v>
      </c>
      <c r="I65" s="1854" t="s">
        <v>869</v>
      </c>
    </row>
    <row customHeight="1" ht="11.25">
      <c r="A66" s="1854" t="s">
        <v>2262</v>
      </c>
      <c r="B66" s="1854" t="s">
        <v>16</v>
      </c>
      <c r="C66" s="1854" t="s">
        <v>2401</v>
      </c>
      <c r="D66" s="1854" t="s">
        <v>2402</v>
      </c>
      <c r="E66" s="1854" t="s">
        <v>2403</v>
      </c>
      <c r="F66" s="1854" t="s">
        <v>2404</v>
      </c>
      <c r="G66" s="1854" t="s">
        <v>2405</v>
      </c>
      <c r="H66" s="1854" t="s">
        <v>28</v>
      </c>
      <c r="I66" s="1854" t="s">
        <v>869</v>
      </c>
    </row>
    <row customHeight="1" ht="11.25">
      <c r="A67" s="1854" t="s">
        <v>2262</v>
      </c>
      <c r="B67" s="1854" t="s">
        <v>16</v>
      </c>
      <c r="C67" s="1854" t="s">
        <v>2364</v>
      </c>
      <c r="D67" s="1854" t="s">
        <v>2365</v>
      </c>
      <c r="E67" s="1854" t="s">
        <v>2366</v>
      </c>
      <c r="F67" s="1854" t="s">
        <v>2280</v>
      </c>
      <c r="G67" s="1854" t="s">
        <v>2367</v>
      </c>
      <c r="H67" s="1854" t="s">
        <v>28</v>
      </c>
      <c r="I67" s="1854" t="s">
        <v>869</v>
      </c>
    </row>
    <row customHeight="1" ht="11.25">
      <c r="A68" s="1854" t="s">
        <v>2262</v>
      </c>
      <c r="B68" s="1854" t="s">
        <v>16</v>
      </c>
      <c r="C68" s="1854" t="s">
        <v>2368</v>
      </c>
      <c r="D68" s="1854" t="s">
        <v>2369</v>
      </c>
      <c r="E68" s="1854" t="s">
        <v>2370</v>
      </c>
      <c r="F68" s="1854" t="s">
        <v>51</v>
      </c>
      <c r="G68" s="1854" t="s">
        <v>28</v>
      </c>
      <c r="H68" s="1854" t="s">
        <v>28</v>
      </c>
      <c r="I68" s="1854" t="s">
        <v>869</v>
      </c>
    </row>
    <row customHeight="1" ht="11.25">
      <c r="A69" s="1854" t="s">
        <v>2262</v>
      </c>
      <c r="B69" s="1854" t="s">
        <v>16</v>
      </c>
      <c r="C69" s="1854" t="s">
        <v>2406</v>
      </c>
      <c r="D69" s="1854" t="s">
        <v>2407</v>
      </c>
      <c r="E69" s="1854" t="s">
        <v>2408</v>
      </c>
      <c r="F69" s="1854" t="s">
        <v>2409</v>
      </c>
      <c r="G69" s="1854" t="s">
        <v>2410</v>
      </c>
      <c r="H69" s="1854" t="s">
        <v>28</v>
      </c>
      <c r="I69" s="1854" t="s">
        <v>869</v>
      </c>
    </row>
    <row customHeight="1" ht="11.25">
      <c r="A70" s="1854" t="s">
        <v>2262</v>
      </c>
      <c r="B70" s="1854" t="s">
        <v>16</v>
      </c>
      <c r="C70" s="1854" t="s">
        <v>2411</v>
      </c>
      <c r="D70" s="1854" t="s">
        <v>2412</v>
      </c>
      <c r="E70" s="1854" t="s">
        <v>2413</v>
      </c>
      <c r="F70" s="1854" t="s">
        <v>51</v>
      </c>
      <c r="G70" s="1854" t="s">
        <v>2414</v>
      </c>
      <c r="H70" s="1854" t="s">
        <v>28</v>
      </c>
      <c r="I70" s="1854" t="s">
        <v>869</v>
      </c>
    </row>
    <row customHeight="1" ht="11.25">
      <c r="A71" s="1854" t="s">
        <v>2262</v>
      </c>
      <c r="B71" s="1854" t="s">
        <v>16</v>
      </c>
      <c r="C71" s="1854" t="s">
        <v>2263</v>
      </c>
      <c r="D71" s="1854" t="s">
        <v>2264</v>
      </c>
      <c r="E71" s="1854" t="s">
        <v>2265</v>
      </c>
      <c r="F71" s="1854" t="s">
        <v>2266</v>
      </c>
      <c r="G71" s="1854" t="s">
        <v>28</v>
      </c>
      <c r="H71" s="1854" t="s">
        <v>28</v>
      </c>
      <c r="I71" s="1854" t="s">
        <v>922</v>
      </c>
    </row>
    <row customHeight="1" ht="11.25">
      <c r="A72" s="1854" t="s">
        <v>2262</v>
      </c>
      <c r="B72" s="1854" t="s">
        <v>16</v>
      </c>
      <c r="C72" s="1854" t="s">
        <v>13</v>
      </c>
      <c r="D72" s="1854" t="s">
        <v>46</v>
      </c>
      <c r="E72" s="1854" t="s">
        <v>49</v>
      </c>
      <c r="F72" s="1854" t="s">
        <v>51</v>
      </c>
      <c r="G72" s="1854" t="s">
        <v>28</v>
      </c>
      <c r="H72" s="1854" t="s">
        <v>28</v>
      </c>
      <c r="I72" s="1854" t="s">
        <v>922</v>
      </c>
    </row>
    <row customHeight="1" ht="11.25">
      <c r="A73" s="1854" t="s">
        <v>2262</v>
      </c>
      <c r="B73" s="1854" t="s">
        <v>16</v>
      </c>
      <c r="C73" s="1854" t="s">
        <v>28</v>
      </c>
      <c r="D73" s="1854" t="s">
        <v>2275</v>
      </c>
      <c r="E73" s="1854" t="s">
        <v>2276</v>
      </c>
      <c r="F73" s="1854" t="s">
        <v>51</v>
      </c>
      <c r="G73" s="1854" t="s">
        <v>28</v>
      </c>
      <c r="H73" s="1854" t="s">
        <v>28</v>
      </c>
      <c r="I73" s="1854" t="s">
        <v>922</v>
      </c>
    </row>
    <row customHeight="1" ht="11.25">
      <c r="A74" s="1854" t="s">
        <v>2262</v>
      </c>
      <c r="B74" s="1854" t="s">
        <v>16</v>
      </c>
      <c r="C74" s="1854" t="s">
        <v>28</v>
      </c>
      <c r="D74" s="1854" t="s">
        <v>2290</v>
      </c>
      <c r="E74" s="1854" t="s">
        <v>2291</v>
      </c>
      <c r="F74" s="1854" t="s">
        <v>51</v>
      </c>
      <c r="G74" s="1854" t="s">
        <v>28</v>
      </c>
      <c r="H74" s="1854" t="s">
        <v>28</v>
      </c>
      <c r="I74" s="1854" t="s">
        <v>922</v>
      </c>
    </row>
    <row customHeight="1" ht="11.25">
      <c r="A75" s="1854" t="s">
        <v>2262</v>
      </c>
      <c r="B75" s="1854" t="s">
        <v>16</v>
      </c>
      <c r="C75" s="1854" t="s">
        <v>2415</v>
      </c>
      <c r="D75" s="1854" t="s">
        <v>2416</v>
      </c>
      <c r="E75" s="1854" t="s">
        <v>2417</v>
      </c>
      <c r="F75" s="1854" t="s">
        <v>51</v>
      </c>
      <c r="G75" s="1854" t="s">
        <v>2418</v>
      </c>
      <c r="H75" s="1854" t="s">
        <v>28</v>
      </c>
      <c r="I75" s="1854" t="s">
        <v>1635</v>
      </c>
    </row>
    <row customHeight="1" ht="11.25">
      <c r="A76" s="1854" t="s">
        <v>2262</v>
      </c>
      <c r="B76" s="1854" t="s">
        <v>16</v>
      </c>
      <c r="C76" s="1854" t="s">
        <v>2419</v>
      </c>
      <c r="D76" s="1854" t="s">
        <v>2420</v>
      </c>
      <c r="E76" s="1854" t="s">
        <v>2421</v>
      </c>
      <c r="F76" s="1854" t="s">
        <v>591</v>
      </c>
      <c r="G76" s="1854" t="s">
        <v>2281</v>
      </c>
      <c r="H76" s="1854" t="s">
        <v>28</v>
      </c>
      <c r="I76" s="1854" t="s">
        <v>1635</v>
      </c>
    </row>
    <row customHeight="1" ht="11.25">
      <c r="A77" s="1854" t="s">
        <v>2262</v>
      </c>
      <c r="B77" s="1854" t="s">
        <v>16</v>
      </c>
      <c r="C77" s="1854" t="s">
        <v>2422</v>
      </c>
      <c r="D77" s="1854" t="s">
        <v>2423</v>
      </c>
      <c r="E77" s="1854" t="s">
        <v>2424</v>
      </c>
      <c r="F77" s="1854" t="s">
        <v>591</v>
      </c>
      <c r="G77" s="1854" t="s">
        <v>2425</v>
      </c>
      <c r="H77" s="1854" t="s">
        <v>28</v>
      </c>
      <c r="I77" s="1854" t="s">
        <v>1635</v>
      </c>
    </row>
    <row customHeight="1" ht="11.25">
      <c r="A78" s="1854" t="s">
        <v>2262</v>
      </c>
      <c r="B78" s="1854" t="s">
        <v>16</v>
      </c>
      <c r="C78" s="1854" t="s">
        <v>28</v>
      </c>
      <c r="D78" s="1854" t="s">
        <v>2275</v>
      </c>
      <c r="E78" s="1854" t="s">
        <v>2276</v>
      </c>
      <c r="F78" s="1854" t="s">
        <v>51</v>
      </c>
      <c r="G78" s="1854" t="s">
        <v>28</v>
      </c>
      <c r="H78" s="1854" t="s">
        <v>28</v>
      </c>
      <c r="I78" s="1854" t="s">
        <v>1635</v>
      </c>
    </row>
    <row customHeight="1" ht="11.25">
      <c r="A79" s="1854" t="s">
        <v>2262</v>
      </c>
      <c r="B79" s="1854" t="s">
        <v>16</v>
      </c>
      <c r="C79" s="1854" t="s">
        <v>28</v>
      </c>
      <c r="D79" s="1854" t="s">
        <v>2290</v>
      </c>
      <c r="E79" s="1854" t="s">
        <v>2291</v>
      </c>
      <c r="F79" s="1854" t="s">
        <v>51</v>
      </c>
      <c r="G79" s="1854" t="s">
        <v>28</v>
      </c>
      <c r="H79" s="1854" t="s">
        <v>28</v>
      </c>
      <c r="I79" s="1854" t="s">
        <v>1635</v>
      </c>
    </row>
    <row customHeight="1" ht="11.25">
      <c r="A80" s="1854" t="s">
        <v>2262</v>
      </c>
      <c r="B80" s="1854" t="s">
        <v>16</v>
      </c>
      <c r="C80" s="1854" t="s">
        <v>2303</v>
      </c>
      <c r="D80" s="1854" t="s">
        <v>2304</v>
      </c>
      <c r="E80" s="1854" t="s">
        <v>2305</v>
      </c>
      <c r="F80" s="1854" t="s">
        <v>2306</v>
      </c>
      <c r="G80" s="1854" t="s">
        <v>2307</v>
      </c>
      <c r="H80" s="1854" t="s">
        <v>28</v>
      </c>
      <c r="I80" s="1854" t="s">
        <v>1635</v>
      </c>
    </row>
    <row customHeight="1" ht="11.25">
      <c r="A81" s="1854" t="s">
        <v>2262</v>
      </c>
      <c r="B81" s="1854" t="s">
        <v>16</v>
      </c>
      <c r="C81" s="1854" t="s">
        <v>2426</v>
      </c>
      <c r="D81" s="1854" t="s">
        <v>2342</v>
      </c>
      <c r="E81" s="1854" t="s">
        <v>2427</v>
      </c>
      <c r="F81" s="1854" t="s">
        <v>2280</v>
      </c>
      <c r="G81" s="1854" t="s">
        <v>2428</v>
      </c>
      <c r="H81" s="1854" t="s">
        <v>28</v>
      </c>
      <c r="I81" s="1854" t="s">
        <v>1635</v>
      </c>
    </row>
    <row customHeight="1" ht="11.25">
      <c r="A82" s="1854" t="s">
        <v>2262</v>
      </c>
      <c r="B82" s="1854" t="s">
        <v>16</v>
      </c>
      <c r="C82" s="1854" t="s">
        <v>2429</v>
      </c>
      <c r="D82" s="1854" t="s">
        <v>2430</v>
      </c>
      <c r="E82" s="1854" t="s">
        <v>2431</v>
      </c>
      <c r="F82" s="1854" t="s">
        <v>2280</v>
      </c>
      <c r="G82" s="1854" t="s">
        <v>2432</v>
      </c>
      <c r="H82" s="1854" t="s">
        <v>28</v>
      </c>
      <c r="I82" s="1854" t="s">
        <v>1635</v>
      </c>
    </row>
    <row customHeight="1" ht="11.25">
      <c r="A83" s="1854" t="s">
        <v>2262</v>
      </c>
      <c r="B83" s="1854" t="s">
        <v>16</v>
      </c>
      <c r="C83" s="1854" t="s">
        <v>2401</v>
      </c>
      <c r="D83" s="1854" t="s">
        <v>2402</v>
      </c>
      <c r="E83" s="1854" t="s">
        <v>2403</v>
      </c>
      <c r="F83" s="1854" t="s">
        <v>2404</v>
      </c>
      <c r="G83" s="1854" t="s">
        <v>2405</v>
      </c>
      <c r="H83" s="1854" t="s">
        <v>28</v>
      </c>
      <c r="I83" s="1854" t="s">
        <v>1635</v>
      </c>
    </row>
    <row customHeight="1" ht="11.25">
      <c r="A84" s="1854" t="s">
        <v>2262</v>
      </c>
      <c r="B84" s="1854" t="s">
        <v>16</v>
      </c>
      <c r="C84" s="1854" t="s">
        <v>2433</v>
      </c>
      <c r="D84" s="1854" t="s">
        <v>2434</v>
      </c>
      <c r="E84" s="1854" t="s">
        <v>2435</v>
      </c>
      <c r="F84" s="1854" t="s">
        <v>51</v>
      </c>
      <c r="G84" s="1854" t="s">
        <v>2436</v>
      </c>
      <c r="H84" s="1854" t="s">
        <v>28</v>
      </c>
      <c r="I84" s="1854" t="s">
        <v>1635</v>
      </c>
    </row>
    <row customHeight="1" ht="11.25">
      <c r="A85" s="1854" t="s">
        <v>2262</v>
      </c>
      <c r="B85" s="1854" t="s">
        <v>16</v>
      </c>
      <c r="C85" s="1854" t="s">
        <v>2437</v>
      </c>
      <c r="D85" s="1854" t="s">
        <v>2438</v>
      </c>
      <c r="E85" s="1854" t="s">
        <v>2439</v>
      </c>
      <c r="F85" s="1854" t="s">
        <v>2280</v>
      </c>
      <c r="G85" s="1854" t="s">
        <v>2440</v>
      </c>
      <c r="H85" s="1854" t="s">
        <v>28</v>
      </c>
      <c r="I85" s="1854" t="s">
        <v>1635</v>
      </c>
    </row>
    <row customHeight="1" ht="11.25">
      <c r="A86" s="1854" t="s">
        <v>2262</v>
      </c>
      <c r="B86" s="1854" t="s">
        <v>16</v>
      </c>
      <c r="C86" s="1854" t="s">
        <v>2441</v>
      </c>
      <c r="D86" s="1854" t="s">
        <v>2442</v>
      </c>
      <c r="E86" s="1854" t="s">
        <v>2443</v>
      </c>
      <c r="F86" s="1854" t="s">
        <v>51</v>
      </c>
      <c r="G86" s="1854" t="s">
        <v>2444</v>
      </c>
      <c r="H86" s="1854" t="s">
        <v>28</v>
      </c>
      <c r="I86" s="1854"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DD81E-4CFB-A87D-F013-0.E6B440CD}" mc:Ignorable="x14ac xr xr2 xr3">
  <sheetPr>
    <tabColor rgb="FFFFCC99"/>
  </sheetPr>
  <dimension ref="A1:G105"/>
  <sheetViews>
    <sheetView topLeftCell="A1" showGridLines="0" workbookViewId="0">
      <selection activeCell="A1" sqref="A1"/>
    </sheetView>
  </sheetViews>
  <sheetFormatPr customHeight="1" defaultRowHeight="11.25"/>
  <cols>
    <col min="1" max="1" style="1854" width="9.140625"/>
  </cols>
  <sheetData>
    <row customHeight="1" ht="11.25">
      <c r="A1" s="377" t="s">
        <v>2445</v>
      </c>
      <c r="B1" s="68" t="s">
        <v>2446</v>
      </c>
      <c r="C1" s="68" t="s">
        <v>2447</v>
      </c>
      <c r="D1" s="68" t="s">
        <v>2448</v>
      </c>
      <c r="E1" s="66" t="s">
        <v>2449</v>
      </c>
      <c r="F1" s="66" t="s">
        <v>2450</v>
      </c>
      <c r="G1" s="66" t="s">
        <v>2451</v>
      </c>
    </row>
    <row customHeight="1" ht="11.25">
      <c r="A2" s="377" t="s">
        <v>16</v>
      </c>
      <c r="B2" s="0" t="s">
        <v>99</v>
      </c>
      <c r="C2" s="0" t="s">
        <v>100</v>
      </c>
      <c r="D2" s="0" t="s">
        <v>99</v>
      </c>
      <c r="E2" s="0" t="s">
        <v>100</v>
      </c>
      <c r="F2" s="0" t="s">
        <v>2452</v>
      </c>
      <c r="G2" s="0" t="s">
        <v>98</v>
      </c>
    </row>
    <row customHeight="1" ht="11.25">
      <c r="A3" s="377" t="s">
        <v>16</v>
      </c>
      <c r="B3" s="0" t="s">
        <v>2453</v>
      </c>
      <c r="C3" s="0" t="s">
        <v>2454</v>
      </c>
      <c r="D3" s="0" t="s">
        <v>2455</v>
      </c>
      <c r="E3" s="0" t="s">
        <v>2456</v>
      </c>
      <c r="F3" s="0" t="s">
        <v>2457</v>
      </c>
      <c r="G3" s="0" t="s">
        <v>108</v>
      </c>
    </row>
    <row customHeight="1" ht="11.25">
      <c r="A4" s="377" t="s">
        <v>16</v>
      </c>
      <c r="B4" s="0" t="s">
        <v>2453</v>
      </c>
      <c r="C4" s="0" t="s">
        <v>2454</v>
      </c>
      <c r="D4" s="0" t="s">
        <v>2458</v>
      </c>
      <c r="E4" s="0" t="s">
        <v>2459</v>
      </c>
      <c r="F4" s="0" t="s">
        <v>2457</v>
      </c>
      <c r="G4" s="0" t="s">
        <v>89</v>
      </c>
    </row>
    <row customHeight="1" ht="11.25">
      <c r="A5" s="377" t="s">
        <v>16</v>
      </c>
      <c r="B5" s="0" t="s">
        <v>2453</v>
      </c>
      <c r="C5" s="0" t="s">
        <v>2454</v>
      </c>
      <c r="D5" s="0" t="s">
        <v>2460</v>
      </c>
      <c r="E5" s="0" t="s">
        <v>2461</v>
      </c>
      <c r="F5" s="0" t="s">
        <v>2457</v>
      </c>
      <c r="G5" s="0" t="s">
        <v>90</v>
      </c>
    </row>
    <row customHeight="1" ht="11.25">
      <c r="A6" s="377" t="s">
        <v>16</v>
      </c>
      <c r="B6" s="0" t="s">
        <v>2453</v>
      </c>
      <c r="C6" s="0" t="s">
        <v>2454</v>
      </c>
      <c r="D6" s="0" t="s">
        <v>2462</v>
      </c>
      <c r="E6" s="0" t="s">
        <v>2463</v>
      </c>
      <c r="F6" s="0" t="s">
        <v>2457</v>
      </c>
      <c r="G6" s="0" t="s">
        <v>109</v>
      </c>
    </row>
    <row customHeight="1" ht="11.25">
      <c r="A7" s="377" t="s">
        <v>16</v>
      </c>
      <c r="B7" s="0" t="s">
        <v>2453</v>
      </c>
      <c r="C7" s="0" t="s">
        <v>2454</v>
      </c>
      <c r="D7" s="0" t="s">
        <v>2453</v>
      </c>
      <c r="E7" s="0" t="s">
        <v>2454</v>
      </c>
      <c r="F7" s="0" t="s">
        <v>2464</v>
      </c>
      <c r="G7" s="0" t="s">
        <v>91</v>
      </c>
    </row>
    <row customHeight="1" ht="11.25">
      <c r="A8" s="377" t="s">
        <v>16</v>
      </c>
      <c r="B8" s="0" t="s">
        <v>2453</v>
      </c>
      <c r="C8" s="0" t="s">
        <v>2454</v>
      </c>
      <c r="D8" s="0" t="s">
        <v>2465</v>
      </c>
      <c r="E8" s="0" t="s">
        <v>2466</v>
      </c>
      <c r="F8" s="0" t="s">
        <v>2457</v>
      </c>
      <c r="G8" s="0" t="s">
        <v>92</v>
      </c>
    </row>
    <row customHeight="1" ht="11.25">
      <c r="A9" s="377" t="s">
        <v>16</v>
      </c>
      <c r="B9" s="0" t="s">
        <v>2453</v>
      </c>
      <c r="C9" s="0" t="s">
        <v>2454</v>
      </c>
      <c r="D9" s="0" t="s">
        <v>2467</v>
      </c>
      <c r="E9" s="0" t="s">
        <v>2468</v>
      </c>
      <c r="F9" s="0" t="s">
        <v>2457</v>
      </c>
      <c r="G9" s="0" t="s">
        <v>110</v>
      </c>
    </row>
    <row customHeight="1" ht="11.25">
      <c r="A10" s="377" t="s">
        <v>16</v>
      </c>
      <c r="B10" s="0" t="s">
        <v>2453</v>
      </c>
      <c r="C10" s="0" t="s">
        <v>2454</v>
      </c>
      <c r="D10" s="0" t="s">
        <v>2469</v>
      </c>
      <c r="E10" s="0" t="s">
        <v>2470</v>
      </c>
      <c r="F10" s="0" t="s">
        <v>2457</v>
      </c>
      <c r="G10" s="0" t="s">
        <v>146</v>
      </c>
    </row>
    <row customHeight="1" ht="11.25">
      <c r="A11" s="377" t="s">
        <v>16</v>
      </c>
      <c r="B11" s="0" t="s">
        <v>2453</v>
      </c>
      <c r="C11" s="0" t="s">
        <v>2454</v>
      </c>
      <c r="D11" s="0" t="s">
        <v>2471</v>
      </c>
      <c r="E11" s="0" t="s">
        <v>2472</v>
      </c>
      <c r="F11" s="0" t="s">
        <v>2457</v>
      </c>
      <c r="G11" s="0" t="s">
        <v>147</v>
      </c>
    </row>
    <row customHeight="1" ht="11.25">
      <c r="A12" s="377" t="s">
        <v>16</v>
      </c>
      <c r="B12" s="0" t="s">
        <v>2453</v>
      </c>
      <c r="C12" s="0" t="s">
        <v>2454</v>
      </c>
      <c r="D12" s="0" t="s">
        <v>2473</v>
      </c>
      <c r="E12" s="0" t="s">
        <v>2474</v>
      </c>
      <c r="F12" s="0" t="s">
        <v>2457</v>
      </c>
      <c r="G12" s="0" t="s">
        <v>148</v>
      </c>
    </row>
    <row customHeight="1" ht="11.25">
      <c r="A13" s="377" t="s">
        <v>16</v>
      </c>
      <c r="B13" s="0" t="s">
        <v>2453</v>
      </c>
      <c r="C13" s="0" t="s">
        <v>2454</v>
      </c>
      <c r="D13" s="0" t="s">
        <v>2475</v>
      </c>
      <c r="E13" s="0" t="s">
        <v>2476</v>
      </c>
      <c r="F13" s="0" t="s">
        <v>2457</v>
      </c>
      <c r="G13" s="0" t="s">
        <v>149</v>
      </c>
    </row>
    <row customHeight="1" ht="11.25">
      <c r="A14" s="377" t="s">
        <v>16</v>
      </c>
      <c r="B14" s="0" t="s">
        <v>2453</v>
      </c>
      <c r="C14" s="0" t="s">
        <v>2454</v>
      </c>
      <c r="D14" s="0" t="s">
        <v>2477</v>
      </c>
      <c r="E14" s="0" t="s">
        <v>2478</v>
      </c>
      <c r="F14" s="0" t="s">
        <v>2457</v>
      </c>
      <c r="G14" s="0" t="s">
        <v>150</v>
      </c>
    </row>
    <row customHeight="1" ht="11.25">
      <c r="A15" s="377" t="s">
        <v>16</v>
      </c>
      <c r="B15" s="0" t="s">
        <v>2453</v>
      </c>
      <c r="C15" s="0" t="s">
        <v>2454</v>
      </c>
      <c r="D15" s="0" t="s">
        <v>2479</v>
      </c>
      <c r="E15" s="0" t="s">
        <v>2480</v>
      </c>
      <c r="F15" s="0" t="s">
        <v>2457</v>
      </c>
      <c r="G15" s="0" t="s">
        <v>151</v>
      </c>
    </row>
    <row customHeight="1" ht="11.25">
      <c r="A16" s="377" t="s">
        <v>16</v>
      </c>
      <c r="B16" s="0" t="s">
        <v>2481</v>
      </c>
      <c r="C16" s="0" t="s">
        <v>2482</v>
      </c>
      <c r="D16" s="0" t="s">
        <v>2483</v>
      </c>
      <c r="E16" s="0" t="s">
        <v>2484</v>
      </c>
      <c r="F16" s="0" t="s">
        <v>2457</v>
      </c>
      <c r="G16" s="0" t="s">
        <v>1478</v>
      </c>
    </row>
    <row customHeight="1" ht="11.25">
      <c r="A17" s="377" t="s">
        <v>16</v>
      </c>
      <c r="B17" s="0" t="s">
        <v>2481</v>
      </c>
      <c r="C17" s="0" t="s">
        <v>2482</v>
      </c>
      <c r="D17" s="0" t="s">
        <v>2485</v>
      </c>
      <c r="E17" s="0" t="s">
        <v>2486</v>
      </c>
      <c r="F17" s="0" t="s">
        <v>2457</v>
      </c>
      <c r="G17" s="0" t="s">
        <v>1484</v>
      </c>
    </row>
    <row customHeight="1" ht="11.25">
      <c r="A18" s="377" t="s">
        <v>16</v>
      </c>
      <c r="B18" s="0" t="s">
        <v>2481</v>
      </c>
      <c r="C18" s="0" t="s">
        <v>2482</v>
      </c>
      <c r="D18" s="0" t="s">
        <v>2481</v>
      </c>
      <c r="E18" s="0" t="s">
        <v>2482</v>
      </c>
      <c r="F18" s="0" t="s">
        <v>2464</v>
      </c>
      <c r="G18" s="0" t="s">
        <v>1496</v>
      </c>
    </row>
    <row customHeight="1" ht="11.25">
      <c r="A19" s="377" t="s">
        <v>16</v>
      </c>
      <c r="B19" s="0" t="s">
        <v>2481</v>
      </c>
      <c r="C19" s="0" t="s">
        <v>2482</v>
      </c>
      <c r="D19" s="0" t="s">
        <v>2487</v>
      </c>
      <c r="E19" s="0" t="s">
        <v>2488</v>
      </c>
      <c r="F19" s="0" t="s">
        <v>2457</v>
      </c>
      <c r="G19" s="0" t="s">
        <v>1510</v>
      </c>
    </row>
    <row customHeight="1" ht="11.25">
      <c r="A20" s="377" t="s">
        <v>16</v>
      </c>
      <c r="B20" s="0" t="s">
        <v>2481</v>
      </c>
      <c r="C20" s="0" t="s">
        <v>2482</v>
      </c>
      <c r="D20" s="0" t="s">
        <v>2489</v>
      </c>
      <c r="E20" s="0" t="s">
        <v>2490</v>
      </c>
      <c r="F20" s="0" t="s">
        <v>2457</v>
      </c>
      <c r="G20" s="0" t="s">
        <v>1522</v>
      </c>
    </row>
    <row customHeight="1" ht="11.25">
      <c r="A21" s="377" t="s">
        <v>16</v>
      </c>
      <c r="B21" s="0" t="s">
        <v>2481</v>
      </c>
      <c r="C21" s="0" t="s">
        <v>2482</v>
      </c>
      <c r="D21" s="0" t="s">
        <v>2491</v>
      </c>
      <c r="E21" s="0" t="s">
        <v>2492</v>
      </c>
      <c r="F21" s="0" t="s">
        <v>2457</v>
      </c>
      <c r="G21" s="0" t="s">
        <v>1531</v>
      </c>
    </row>
    <row customHeight="1" ht="11.25">
      <c r="A22" s="377" t="s">
        <v>16</v>
      </c>
      <c r="B22" s="0" t="s">
        <v>2481</v>
      </c>
      <c r="C22" s="0" t="s">
        <v>2482</v>
      </c>
      <c r="D22" s="0" t="s">
        <v>2493</v>
      </c>
      <c r="E22" s="0" t="s">
        <v>2494</v>
      </c>
      <c r="F22" s="0" t="s">
        <v>2457</v>
      </c>
      <c r="G22" s="0" t="s">
        <v>1547</v>
      </c>
    </row>
    <row customHeight="1" ht="11.25">
      <c r="A23" s="377" t="s">
        <v>16</v>
      </c>
      <c r="B23" s="0" t="s">
        <v>2495</v>
      </c>
      <c r="C23" s="0" t="s">
        <v>2496</v>
      </c>
      <c r="D23" s="0" t="s">
        <v>2495</v>
      </c>
      <c r="E23" s="0" t="s">
        <v>2496</v>
      </c>
      <c r="F23" s="0" t="s">
        <v>2497</v>
      </c>
      <c r="G23" s="0" t="s">
        <v>1554</v>
      </c>
    </row>
    <row customHeight="1" ht="11.25">
      <c r="A24" s="377" t="s">
        <v>16</v>
      </c>
      <c r="B24" s="0" t="s">
        <v>2498</v>
      </c>
      <c r="C24" s="0" t="s">
        <v>2499</v>
      </c>
      <c r="D24" s="0" t="s">
        <v>2498</v>
      </c>
      <c r="E24" s="0" t="s">
        <v>2499</v>
      </c>
      <c r="F24" s="0" t="s">
        <v>2497</v>
      </c>
      <c r="G24" s="0" t="s">
        <v>1562</v>
      </c>
    </row>
    <row customHeight="1" ht="11.25">
      <c r="A25" s="377" t="s">
        <v>16</v>
      </c>
      <c r="B25" s="0" t="s">
        <v>2500</v>
      </c>
      <c r="C25" s="0" t="s">
        <v>2501</v>
      </c>
      <c r="D25" s="0" t="s">
        <v>2502</v>
      </c>
      <c r="E25" s="0" t="s">
        <v>2503</v>
      </c>
      <c r="F25" s="0" t="s">
        <v>2457</v>
      </c>
      <c r="G25" s="0" t="s">
        <v>1569</v>
      </c>
    </row>
    <row customHeight="1" ht="11.25">
      <c r="A26" s="377" t="s">
        <v>16</v>
      </c>
      <c r="B26" s="0" t="s">
        <v>2500</v>
      </c>
      <c r="C26" s="0" t="s">
        <v>2501</v>
      </c>
      <c r="D26" s="0" t="s">
        <v>2504</v>
      </c>
      <c r="E26" s="0" t="s">
        <v>2505</v>
      </c>
      <c r="F26" s="0" t="s">
        <v>2457</v>
      </c>
      <c r="G26" s="0" t="s">
        <v>1573</v>
      </c>
    </row>
    <row customHeight="1" ht="11.25">
      <c r="A27" s="377" t="s">
        <v>16</v>
      </c>
      <c r="B27" s="0" t="s">
        <v>2500</v>
      </c>
      <c r="C27" s="0" t="s">
        <v>2501</v>
      </c>
      <c r="D27" s="0" t="s">
        <v>2506</v>
      </c>
      <c r="E27" s="0" t="s">
        <v>2507</v>
      </c>
      <c r="F27" s="0" t="s">
        <v>2457</v>
      </c>
      <c r="G27" s="0" t="s">
        <v>1578</v>
      </c>
    </row>
    <row customHeight="1" ht="11.25">
      <c r="A28" s="377" t="s">
        <v>16</v>
      </c>
      <c r="B28" s="0" t="s">
        <v>2500</v>
      </c>
      <c r="C28" s="0" t="s">
        <v>2501</v>
      </c>
      <c r="D28" s="0" t="s">
        <v>2508</v>
      </c>
      <c r="E28" s="0" t="s">
        <v>2509</v>
      </c>
      <c r="F28" s="0" t="s">
        <v>2457</v>
      </c>
      <c r="G28" s="0" t="s">
        <v>1586</v>
      </c>
    </row>
    <row customHeight="1" ht="11.25">
      <c r="A29" s="377" t="s">
        <v>16</v>
      </c>
      <c r="B29" s="0" t="s">
        <v>2500</v>
      </c>
      <c r="C29" s="0" t="s">
        <v>2501</v>
      </c>
      <c r="D29" s="0" t="s">
        <v>2510</v>
      </c>
      <c r="E29" s="0" t="s">
        <v>2511</v>
      </c>
      <c r="F29" s="0" t="s">
        <v>2457</v>
      </c>
      <c r="G29" s="0" t="s">
        <v>1588</v>
      </c>
    </row>
    <row customHeight="1" ht="11.25">
      <c r="A30" s="377" t="s">
        <v>16</v>
      </c>
      <c r="B30" s="0" t="s">
        <v>2500</v>
      </c>
      <c r="C30" s="0" t="s">
        <v>2501</v>
      </c>
      <c r="D30" s="0" t="s">
        <v>2512</v>
      </c>
      <c r="E30" s="0" t="s">
        <v>2513</v>
      </c>
      <c r="F30" s="0" t="s">
        <v>2457</v>
      </c>
      <c r="G30" s="0" t="s">
        <v>1591</v>
      </c>
    </row>
    <row customHeight="1" ht="11.25">
      <c r="A31" s="377" t="s">
        <v>16</v>
      </c>
      <c r="B31" s="0" t="s">
        <v>2500</v>
      </c>
      <c r="C31" s="0" t="s">
        <v>2501</v>
      </c>
      <c r="D31" s="0" t="s">
        <v>2500</v>
      </c>
      <c r="E31" s="0" t="s">
        <v>2501</v>
      </c>
      <c r="F31" s="0" t="s">
        <v>2464</v>
      </c>
      <c r="G31" s="0" t="s">
        <v>1597</v>
      </c>
    </row>
    <row customHeight="1" ht="11.25">
      <c r="A32" s="377" t="s">
        <v>16</v>
      </c>
      <c r="B32" s="0" t="s">
        <v>2500</v>
      </c>
      <c r="C32" s="0" t="s">
        <v>2501</v>
      </c>
      <c r="D32" s="0" t="s">
        <v>2514</v>
      </c>
      <c r="E32" s="0" t="s">
        <v>2515</v>
      </c>
      <c r="F32" s="0" t="s">
        <v>2457</v>
      </c>
      <c r="G32" s="0" t="s">
        <v>1599</v>
      </c>
    </row>
    <row customHeight="1" ht="11.25">
      <c r="A33" s="377" t="s">
        <v>16</v>
      </c>
      <c r="B33" s="0" t="s">
        <v>2500</v>
      </c>
      <c r="C33" s="0" t="s">
        <v>2501</v>
      </c>
      <c r="D33" s="0" t="s">
        <v>2516</v>
      </c>
      <c r="E33" s="0" t="s">
        <v>2517</v>
      </c>
      <c r="F33" s="0" t="s">
        <v>2457</v>
      </c>
      <c r="G33" s="0" t="s">
        <v>1601</v>
      </c>
    </row>
    <row customHeight="1" ht="11.25">
      <c r="A34" s="377" t="s">
        <v>16</v>
      </c>
      <c r="B34" s="0" t="s">
        <v>2500</v>
      </c>
      <c r="C34" s="0" t="s">
        <v>2501</v>
      </c>
      <c r="D34" s="0" t="s">
        <v>2518</v>
      </c>
      <c r="E34" s="0" t="s">
        <v>2519</v>
      </c>
      <c r="F34" s="0" t="s">
        <v>2457</v>
      </c>
      <c r="G34" s="0" t="s">
        <v>1603</v>
      </c>
    </row>
    <row customHeight="1" ht="11.25">
      <c r="A35" s="377" t="s">
        <v>16</v>
      </c>
      <c r="B35" s="0" t="s">
        <v>2500</v>
      </c>
      <c r="C35" s="0" t="s">
        <v>2501</v>
      </c>
      <c r="D35" s="0" t="s">
        <v>2520</v>
      </c>
      <c r="E35" s="0" t="s">
        <v>2521</v>
      </c>
      <c r="F35" s="0" t="s">
        <v>2457</v>
      </c>
      <c r="G35" s="0" t="s">
        <v>1608</v>
      </c>
    </row>
    <row customHeight="1" ht="11.25">
      <c r="A36" s="377" t="s">
        <v>16</v>
      </c>
      <c r="B36" s="0" t="s">
        <v>2522</v>
      </c>
      <c r="C36" s="0" t="s">
        <v>2523</v>
      </c>
      <c r="D36" s="0" t="s">
        <v>2524</v>
      </c>
      <c r="E36" s="0" t="s">
        <v>2525</v>
      </c>
      <c r="F36" s="0" t="s">
        <v>2457</v>
      </c>
      <c r="G36" s="0" t="s">
        <v>1613</v>
      </c>
    </row>
    <row customHeight="1" ht="11.25">
      <c r="A37" s="377" t="s">
        <v>16</v>
      </c>
      <c r="B37" s="0" t="s">
        <v>2522</v>
      </c>
      <c r="C37" s="0" t="s">
        <v>2523</v>
      </c>
      <c r="D37" s="0" t="s">
        <v>2526</v>
      </c>
      <c r="E37" s="0" t="s">
        <v>2527</v>
      </c>
      <c r="F37" s="0" t="s">
        <v>2457</v>
      </c>
      <c r="G37" s="0" t="s">
        <v>1617</v>
      </c>
    </row>
    <row customHeight="1" ht="11.25">
      <c r="A38" s="377" t="s">
        <v>16</v>
      </c>
      <c r="B38" s="0" t="s">
        <v>2522</v>
      </c>
      <c r="C38" s="0" t="s">
        <v>2523</v>
      </c>
      <c r="D38" s="0" t="s">
        <v>2528</v>
      </c>
      <c r="E38" s="0" t="s">
        <v>2529</v>
      </c>
      <c r="F38" s="0" t="s">
        <v>2457</v>
      </c>
      <c r="G38" s="0" t="s">
        <v>1625</v>
      </c>
    </row>
    <row customHeight="1" ht="11.25">
      <c r="A39" s="377" t="s">
        <v>16</v>
      </c>
      <c r="B39" s="0" t="s">
        <v>2522</v>
      </c>
      <c r="C39" s="0" t="s">
        <v>2523</v>
      </c>
      <c r="D39" s="0" t="s">
        <v>2530</v>
      </c>
      <c r="E39" s="0" t="s">
        <v>2531</v>
      </c>
      <c r="F39" s="0" t="s">
        <v>2457</v>
      </c>
      <c r="G39" s="0" t="s">
        <v>1631</v>
      </c>
    </row>
    <row customHeight="1" ht="11.25">
      <c r="A40" s="377" t="s">
        <v>16</v>
      </c>
      <c r="B40" s="0" t="s">
        <v>2522</v>
      </c>
      <c r="C40" s="0" t="s">
        <v>2523</v>
      </c>
      <c r="D40" s="0" t="s">
        <v>2532</v>
      </c>
      <c r="E40" s="0" t="s">
        <v>2533</v>
      </c>
      <c r="F40" s="0" t="s">
        <v>2457</v>
      </c>
      <c r="G40" s="0" t="s">
        <v>1636</v>
      </c>
    </row>
    <row customHeight="1" ht="11.25">
      <c r="A41" s="377" t="s">
        <v>16</v>
      </c>
      <c r="B41" s="0" t="s">
        <v>2522</v>
      </c>
      <c r="C41" s="0" t="s">
        <v>2523</v>
      </c>
      <c r="D41" s="0" t="s">
        <v>2534</v>
      </c>
      <c r="E41" s="0" t="s">
        <v>2535</v>
      </c>
      <c r="F41" s="0" t="s">
        <v>2457</v>
      </c>
      <c r="G41" s="0" t="s">
        <v>1640</v>
      </c>
    </row>
    <row customHeight="1" ht="11.25">
      <c r="A42" s="377" t="s">
        <v>16</v>
      </c>
      <c r="B42" s="0" t="s">
        <v>2522</v>
      </c>
      <c r="C42" s="0" t="s">
        <v>2523</v>
      </c>
      <c r="D42" s="0" t="s">
        <v>2536</v>
      </c>
      <c r="E42" s="0" t="s">
        <v>2537</v>
      </c>
      <c r="F42" s="0" t="s">
        <v>2457</v>
      </c>
      <c r="G42" s="0" t="s">
        <v>1643</v>
      </c>
    </row>
    <row customHeight="1" ht="11.25">
      <c r="A43" s="377" t="s">
        <v>16</v>
      </c>
      <c r="B43" s="0" t="s">
        <v>2522</v>
      </c>
      <c r="C43" s="0" t="s">
        <v>2523</v>
      </c>
      <c r="D43" s="0" t="s">
        <v>2538</v>
      </c>
      <c r="E43" s="0" t="s">
        <v>2539</v>
      </c>
      <c r="F43" s="0" t="s">
        <v>2457</v>
      </c>
      <c r="G43" s="0" t="s">
        <v>1650</v>
      </c>
    </row>
    <row customHeight="1" ht="11.25">
      <c r="A44" s="377" t="s">
        <v>16</v>
      </c>
      <c r="B44" s="0" t="s">
        <v>2522</v>
      </c>
      <c r="C44" s="0" t="s">
        <v>2523</v>
      </c>
      <c r="D44" s="0" t="s">
        <v>2522</v>
      </c>
      <c r="E44" s="0" t="s">
        <v>2523</v>
      </c>
      <c r="F44" s="0" t="s">
        <v>2464</v>
      </c>
      <c r="G44" s="0" t="s">
        <v>1659</v>
      </c>
    </row>
    <row customHeight="1" ht="11.25">
      <c r="A45" s="377" t="s">
        <v>16</v>
      </c>
      <c r="B45" s="0" t="s">
        <v>2522</v>
      </c>
      <c r="C45" s="0" t="s">
        <v>2523</v>
      </c>
      <c r="D45" s="0" t="s">
        <v>2540</v>
      </c>
      <c r="E45" s="0" t="s">
        <v>2541</v>
      </c>
      <c r="F45" s="0" t="s">
        <v>2457</v>
      </c>
      <c r="G45" s="0" t="s">
        <v>1664</v>
      </c>
    </row>
    <row customHeight="1" ht="11.25">
      <c r="A46" s="377" t="s">
        <v>16</v>
      </c>
      <c r="B46" s="0" t="s">
        <v>2542</v>
      </c>
      <c r="C46" s="0" t="s">
        <v>2543</v>
      </c>
      <c r="D46" s="0" t="s">
        <v>2544</v>
      </c>
      <c r="E46" s="0" t="s">
        <v>2545</v>
      </c>
      <c r="F46" s="0" t="s">
        <v>2457</v>
      </c>
      <c r="G46" s="0" t="s">
        <v>1668</v>
      </c>
    </row>
    <row customHeight="1" ht="11.25">
      <c r="A47" s="377" t="s">
        <v>16</v>
      </c>
      <c r="B47" s="0" t="s">
        <v>2542</v>
      </c>
      <c r="C47" s="0" t="s">
        <v>2543</v>
      </c>
      <c r="D47" s="0" t="s">
        <v>2546</v>
      </c>
      <c r="E47" s="0" t="s">
        <v>2547</v>
      </c>
      <c r="F47" s="0" t="s">
        <v>2457</v>
      </c>
      <c r="G47" s="0" t="s">
        <v>1674</v>
      </c>
    </row>
    <row customHeight="1" ht="11.25">
      <c r="A48" s="377" t="s">
        <v>16</v>
      </c>
      <c r="B48" s="0" t="s">
        <v>2542</v>
      </c>
      <c r="C48" s="0" t="s">
        <v>2543</v>
      </c>
      <c r="D48" s="0" t="s">
        <v>2548</v>
      </c>
      <c r="E48" s="0" t="s">
        <v>2549</v>
      </c>
      <c r="F48" s="0" t="s">
        <v>2457</v>
      </c>
      <c r="G48" s="0" t="s">
        <v>1679</v>
      </c>
    </row>
    <row customHeight="1" ht="11.25">
      <c r="A49" s="377" t="s">
        <v>16</v>
      </c>
      <c r="B49" s="0" t="s">
        <v>2542</v>
      </c>
      <c r="C49" s="0" t="s">
        <v>2543</v>
      </c>
      <c r="D49" s="0" t="s">
        <v>2542</v>
      </c>
      <c r="E49" s="0" t="s">
        <v>2543</v>
      </c>
      <c r="F49" s="0" t="s">
        <v>2464</v>
      </c>
      <c r="G49" s="0" t="s">
        <v>1682</v>
      </c>
    </row>
    <row customHeight="1" ht="11.25">
      <c r="A50" s="377" t="s">
        <v>16</v>
      </c>
      <c r="B50" s="0" t="s">
        <v>2542</v>
      </c>
      <c r="C50" s="0" t="s">
        <v>2543</v>
      </c>
      <c r="D50" s="0" t="s">
        <v>2550</v>
      </c>
      <c r="E50" s="0" t="s">
        <v>2551</v>
      </c>
      <c r="F50" s="0" t="s">
        <v>2457</v>
      </c>
      <c r="G50" s="0" t="s">
        <v>1685</v>
      </c>
    </row>
    <row customHeight="1" ht="11.25">
      <c r="A51" s="377" t="s">
        <v>16</v>
      </c>
      <c r="B51" s="0" t="s">
        <v>2542</v>
      </c>
      <c r="C51" s="0" t="s">
        <v>2543</v>
      </c>
      <c r="D51" s="0" t="s">
        <v>2552</v>
      </c>
      <c r="E51" s="0" t="s">
        <v>2553</v>
      </c>
      <c r="F51" s="0" t="s">
        <v>2457</v>
      </c>
      <c r="G51" s="0" t="s">
        <v>1689</v>
      </c>
    </row>
    <row customHeight="1" ht="11.25">
      <c r="A52" s="377" t="s">
        <v>16</v>
      </c>
      <c r="B52" s="0" t="s">
        <v>2542</v>
      </c>
      <c r="C52" s="0" t="s">
        <v>2543</v>
      </c>
      <c r="D52" s="0" t="s">
        <v>2554</v>
      </c>
      <c r="E52" s="0" t="s">
        <v>2555</v>
      </c>
      <c r="F52" s="0" t="s">
        <v>2457</v>
      </c>
      <c r="G52" s="0" t="s">
        <v>1693</v>
      </c>
    </row>
    <row customHeight="1" ht="11.25">
      <c r="A53" s="377" t="s">
        <v>16</v>
      </c>
      <c r="B53" s="0" t="s">
        <v>2542</v>
      </c>
      <c r="C53" s="0" t="s">
        <v>2543</v>
      </c>
      <c r="D53" s="0" t="s">
        <v>2556</v>
      </c>
      <c r="E53" s="0" t="s">
        <v>2557</v>
      </c>
      <c r="F53" s="0" t="s">
        <v>2457</v>
      </c>
      <c r="G53" s="0" t="s">
        <v>1695</v>
      </c>
    </row>
    <row customHeight="1" ht="11.25">
      <c r="A54" s="377" t="s">
        <v>16</v>
      </c>
      <c r="B54" s="0" t="s">
        <v>2558</v>
      </c>
      <c r="C54" s="0" t="s">
        <v>2559</v>
      </c>
      <c r="D54" s="0" t="s">
        <v>2560</v>
      </c>
      <c r="E54" s="0" t="s">
        <v>2561</v>
      </c>
      <c r="F54" s="0" t="s">
        <v>2457</v>
      </c>
      <c r="G54" s="0" t="s">
        <v>1698</v>
      </c>
    </row>
    <row customHeight="1" ht="11.25">
      <c r="A55" s="377" t="s">
        <v>16</v>
      </c>
      <c r="B55" s="0" t="s">
        <v>2558</v>
      </c>
      <c r="C55" s="0" t="s">
        <v>2559</v>
      </c>
      <c r="D55" s="0" t="s">
        <v>2562</v>
      </c>
      <c r="E55" s="0" t="s">
        <v>2563</v>
      </c>
      <c r="F55" s="0" t="s">
        <v>2457</v>
      </c>
      <c r="G55" s="0" t="s">
        <v>1702</v>
      </c>
    </row>
    <row customHeight="1" ht="11.25">
      <c r="A56" s="377" t="s">
        <v>16</v>
      </c>
      <c r="B56" s="0" t="s">
        <v>2558</v>
      </c>
      <c r="C56" s="0" t="s">
        <v>2559</v>
      </c>
      <c r="D56" s="0" t="s">
        <v>2564</v>
      </c>
      <c r="E56" s="0" t="s">
        <v>2565</v>
      </c>
      <c r="F56" s="0" t="s">
        <v>2457</v>
      </c>
      <c r="G56" s="0" t="s">
        <v>1705</v>
      </c>
    </row>
    <row customHeight="1" ht="11.25">
      <c r="A57" s="377" t="s">
        <v>16</v>
      </c>
      <c r="B57" s="0" t="s">
        <v>2558</v>
      </c>
      <c r="C57" s="0" t="s">
        <v>2559</v>
      </c>
      <c r="D57" s="0" t="s">
        <v>2566</v>
      </c>
      <c r="E57" s="0" t="s">
        <v>2567</v>
      </c>
      <c r="F57" s="0" t="s">
        <v>2457</v>
      </c>
      <c r="G57" s="0" t="s">
        <v>1708</v>
      </c>
    </row>
    <row customHeight="1" ht="11.25">
      <c r="A58" s="377" t="s">
        <v>16</v>
      </c>
      <c r="B58" s="0" t="s">
        <v>2558</v>
      </c>
      <c r="C58" s="0" t="s">
        <v>2559</v>
      </c>
      <c r="D58" s="0" t="s">
        <v>2568</v>
      </c>
      <c r="E58" s="0" t="s">
        <v>2569</v>
      </c>
      <c r="F58" s="0" t="s">
        <v>2457</v>
      </c>
      <c r="G58" s="0" t="s">
        <v>1711</v>
      </c>
    </row>
    <row customHeight="1" ht="11.25">
      <c r="A59" s="377" t="s">
        <v>16</v>
      </c>
      <c r="B59" s="0" t="s">
        <v>2558</v>
      </c>
      <c r="C59" s="0" t="s">
        <v>2559</v>
      </c>
      <c r="D59" s="0" t="s">
        <v>2570</v>
      </c>
      <c r="E59" s="0" t="s">
        <v>2571</v>
      </c>
      <c r="F59" s="0" t="s">
        <v>2457</v>
      </c>
      <c r="G59" s="0" t="s">
        <v>1715</v>
      </c>
    </row>
    <row customHeight="1" ht="11.25">
      <c r="A60" s="377" t="s">
        <v>16</v>
      </c>
      <c r="B60" s="0" t="s">
        <v>2558</v>
      </c>
      <c r="C60" s="0" t="s">
        <v>2559</v>
      </c>
      <c r="D60" s="0" t="s">
        <v>2558</v>
      </c>
      <c r="E60" s="0" t="s">
        <v>2559</v>
      </c>
      <c r="F60" s="0" t="s">
        <v>2464</v>
      </c>
      <c r="G60" s="0" t="s">
        <v>1718</v>
      </c>
    </row>
    <row customHeight="1" ht="11.25">
      <c r="A61" s="377" t="s">
        <v>16</v>
      </c>
      <c r="B61" s="0" t="s">
        <v>2558</v>
      </c>
      <c r="C61" s="0" t="s">
        <v>2559</v>
      </c>
      <c r="D61" s="0" t="s">
        <v>2572</v>
      </c>
      <c r="E61" s="0" t="s">
        <v>2573</v>
      </c>
      <c r="F61" s="0" t="s">
        <v>2457</v>
      </c>
      <c r="G61" s="0" t="s">
        <v>2574</v>
      </c>
    </row>
    <row customHeight="1" ht="11.25">
      <c r="A62" s="377" t="s">
        <v>16</v>
      </c>
      <c r="B62" s="0" t="s">
        <v>2558</v>
      </c>
      <c r="C62" s="0" t="s">
        <v>2559</v>
      </c>
      <c r="D62" s="0" t="s">
        <v>2575</v>
      </c>
      <c r="E62" s="0" t="s">
        <v>2576</v>
      </c>
      <c r="F62" s="0" t="s">
        <v>2457</v>
      </c>
      <c r="G62" s="0" t="s">
        <v>2577</v>
      </c>
    </row>
    <row customHeight="1" ht="11.25">
      <c r="A63" s="377" t="s">
        <v>16</v>
      </c>
      <c r="B63" s="0" t="s">
        <v>2558</v>
      </c>
      <c r="C63" s="0" t="s">
        <v>2559</v>
      </c>
      <c r="D63" s="0" t="s">
        <v>2578</v>
      </c>
      <c r="E63" s="0" t="s">
        <v>2579</v>
      </c>
      <c r="F63" s="0" t="s">
        <v>2457</v>
      </c>
      <c r="G63" s="0" t="s">
        <v>2580</v>
      </c>
    </row>
    <row customHeight="1" ht="11.25">
      <c r="A64" s="377" t="s">
        <v>16</v>
      </c>
      <c r="B64" s="0" t="s">
        <v>2558</v>
      </c>
      <c r="C64" s="0" t="s">
        <v>2559</v>
      </c>
      <c r="D64" s="0" t="s">
        <v>2581</v>
      </c>
      <c r="E64" s="0" t="s">
        <v>2582</v>
      </c>
      <c r="F64" s="0" t="s">
        <v>2457</v>
      </c>
      <c r="G64" s="0" t="s">
        <v>2583</v>
      </c>
    </row>
    <row customHeight="1" ht="11.25">
      <c r="A65" s="377" t="s">
        <v>16</v>
      </c>
      <c r="B65" s="0" t="s">
        <v>2558</v>
      </c>
      <c r="C65" s="0" t="s">
        <v>2559</v>
      </c>
      <c r="D65" s="0" t="s">
        <v>2584</v>
      </c>
      <c r="E65" s="0" t="s">
        <v>2585</v>
      </c>
      <c r="F65" s="0" t="s">
        <v>2457</v>
      </c>
      <c r="G65" s="0" t="s">
        <v>2586</v>
      </c>
    </row>
    <row customHeight="1" ht="11.25">
      <c r="A66" s="377" t="s">
        <v>16</v>
      </c>
      <c r="B66" s="0" t="s">
        <v>2587</v>
      </c>
      <c r="C66" s="0" t="s">
        <v>2588</v>
      </c>
      <c r="D66" s="0" t="s">
        <v>2589</v>
      </c>
      <c r="E66" s="0" t="s">
        <v>2590</v>
      </c>
      <c r="F66" s="0" t="s">
        <v>2457</v>
      </c>
      <c r="G66" s="0" t="s">
        <v>2591</v>
      </c>
    </row>
    <row customHeight="1" ht="11.25">
      <c r="A67" s="377" t="s">
        <v>16</v>
      </c>
      <c r="B67" s="0" t="s">
        <v>2587</v>
      </c>
      <c r="C67" s="0" t="s">
        <v>2588</v>
      </c>
      <c r="D67" s="0" t="s">
        <v>2592</v>
      </c>
      <c r="E67" s="0" t="s">
        <v>2593</v>
      </c>
      <c r="F67" s="0" t="s">
        <v>2457</v>
      </c>
      <c r="G67" s="0" t="s">
        <v>2036</v>
      </c>
    </row>
    <row customHeight="1" ht="11.25">
      <c r="A68" s="377" t="s">
        <v>16</v>
      </c>
      <c r="B68" s="0" t="s">
        <v>2587</v>
      </c>
      <c r="C68" s="0" t="s">
        <v>2588</v>
      </c>
      <c r="D68" s="0" t="s">
        <v>2594</v>
      </c>
      <c r="E68" s="0" t="s">
        <v>2595</v>
      </c>
      <c r="F68" s="0" t="s">
        <v>2457</v>
      </c>
      <c r="G68" s="0" t="s">
        <v>2596</v>
      </c>
    </row>
    <row customHeight="1" ht="11.25">
      <c r="A69" s="377" t="s">
        <v>16</v>
      </c>
      <c r="B69" s="0" t="s">
        <v>2587</v>
      </c>
      <c r="C69" s="0" t="s">
        <v>2588</v>
      </c>
      <c r="D69" s="0" t="s">
        <v>2597</v>
      </c>
      <c r="E69" s="0" t="s">
        <v>2598</v>
      </c>
      <c r="F69" s="0" t="s">
        <v>2457</v>
      </c>
      <c r="G69" s="0" t="s">
        <v>2239</v>
      </c>
    </row>
    <row customHeight="1" ht="11.25">
      <c r="A70" s="377" t="s">
        <v>16</v>
      </c>
      <c r="B70" s="0" t="s">
        <v>2587</v>
      </c>
      <c r="C70" s="0" t="s">
        <v>2588</v>
      </c>
      <c r="D70" s="0" t="s">
        <v>2599</v>
      </c>
      <c r="E70" s="0" t="s">
        <v>2600</v>
      </c>
      <c r="F70" s="0" t="s">
        <v>2457</v>
      </c>
      <c r="G70" s="0" t="s">
        <v>2601</v>
      </c>
    </row>
    <row customHeight="1" ht="11.25">
      <c r="A71" s="377" t="s">
        <v>16</v>
      </c>
      <c r="B71" s="0" t="s">
        <v>2587</v>
      </c>
      <c r="C71" s="0" t="s">
        <v>2588</v>
      </c>
      <c r="D71" s="0" t="s">
        <v>2602</v>
      </c>
      <c r="E71" s="0" t="s">
        <v>2603</v>
      </c>
      <c r="F71" s="0" t="s">
        <v>2457</v>
      </c>
      <c r="G71" s="0" t="s">
        <v>2604</v>
      </c>
    </row>
    <row customHeight="1" ht="11.25">
      <c r="A72" s="377" t="s">
        <v>16</v>
      </c>
      <c r="B72" s="0" t="s">
        <v>2587</v>
      </c>
      <c r="C72" s="0" t="s">
        <v>2588</v>
      </c>
      <c r="D72" s="0" t="s">
        <v>2605</v>
      </c>
      <c r="E72" s="0" t="s">
        <v>2606</v>
      </c>
      <c r="F72" s="0" t="s">
        <v>2457</v>
      </c>
      <c r="G72" s="0" t="s">
        <v>2607</v>
      </c>
    </row>
    <row customHeight="1" ht="11.25">
      <c r="A73" s="377" t="s">
        <v>16</v>
      </c>
      <c r="B73" s="0" t="s">
        <v>2587</v>
      </c>
      <c r="C73" s="0" t="s">
        <v>2588</v>
      </c>
      <c r="D73" s="0" t="s">
        <v>2587</v>
      </c>
      <c r="E73" s="0" t="s">
        <v>2588</v>
      </c>
      <c r="F73" s="0" t="s">
        <v>2464</v>
      </c>
      <c r="G73" s="0" t="s">
        <v>2608</v>
      </c>
    </row>
    <row customHeight="1" ht="11.25">
      <c r="A74" s="377" t="s">
        <v>16</v>
      </c>
      <c r="B74" s="0" t="s">
        <v>2587</v>
      </c>
      <c r="C74" s="0" t="s">
        <v>2588</v>
      </c>
      <c r="D74" s="0" t="s">
        <v>2609</v>
      </c>
      <c r="E74" s="0" t="s">
        <v>2610</v>
      </c>
      <c r="F74" s="0" t="s">
        <v>2457</v>
      </c>
      <c r="G74" s="0" t="s">
        <v>2611</v>
      </c>
    </row>
    <row customHeight="1" ht="11.25">
      <c r="A75" s="377" t="s">
        <v>16</v>
      </c>
      <c r="B75" s="0" t="s">
        <v>2587</v>
      </c>
      <c r="C75" s="0" t="s">
        <v>2588</v>
      </c>
      <c r="D75" s="0" t="s">
        <v>2612</v>
      </c>
      <c r="E75" s="0" t="s">
        <v>2613</v>
      </c>
      <c r="F75" s="0" t="s">
        <v>2457</v>
      </c>
      <c r="G75" s="0" t="s">
        <v>2614</v>
      </c>
    </row>
    <row customHeight="1" ht="11.25">
      <c r="A76" s="377" t="s">
        <v>16</v>
      </c>
      <c r="B76" s="0" t="s">
        <v>2615</v>
      </c>
      <c r="C76" s="0" t="s">
        <v>2616</v>
      </c>
      <c r="D76" s="0" t="s">
        <v>2617</v>
      </c>
      <c r="E76" s="0" t="s">
        <v>2618</v>
      </c>
      <c r="F76" s="0" t="s">
        <v>2457</v>
      </c>
      <c r="G76" s="0" t="s">
        <v>2619</v>
      </c>
    </row>
    <row customHeight="1" ht="11.25">
      <c r="A77" s="377" t="s">
        <v>16</v>
      </c>
      <c r="B77" s="0" t="s">
        <v>2615</v>
      </c>
      <c r="C77" s="0" t="s">
        <v>2616</v>
      </c>
      <c r="D77" s="0" t="s">
        <v>2620</v>
      </c>
      <c r="E77" s="0" t="s">
        <v>2621</v>
      </c>
      <c r="F77" s="0" t="s">
        <v>2457</v>
      </c>
      <c r="G77" s="0" t="s">
        <v>2622</v>
      </c>
    </row>
    <row customHeight="1" ht="11.25">
      <c r="A78" s="377" t="s">
        <v>16</v>
      </c>
      <c r="B78" s="0" t="s">
        <v>2615</v>
      </c>
      <c r="C78" s="0" t="s">
        <v>2616</v>
      </c>
      <c r="D78" s="0" t="s">
        <v>2623</v>
      </c>
      <c r="E78" s="0" t="s">
        <v>2624</v>
      </c>
      <c r="F78" s="0" t="s">
        <v>2457</v>
      </c>
      <c r="G78" s="0" t="s">
        <v>2625</v>
      </c>
    </row>
    <row customHeight="1" ht="11.25">
      <c r="A79" s="377" t="s">
        <v>16</v>
      </c>
      <c r="B79" s="0" t="s">
        <v>2615</v>
      </c>
      <c r="C79" s="0" t="s">
        <v>2616</v>
      </c>
      <c r="D79" s="0" t="s">
        <v>2626</v>
      </c>
      <c r="E79" s="0" t="s">
        <v>2627</v>
      </c>
      <c r="F79" s="0" t="s">
        <v>2457</v>
      </c>
      <c r="G79" s="0" t="s">
        <v>2628</v>
      </c>
    </row>
    <row customHeight="1" ht="11.25">
      <c r="A80" s="377" t="s">
        <v>16</v>
      </c>
      <c r="B80" s="0" t="s">
        <v>2615</v>
      </c>
      <c r="C80" s="0" t="s">
        <v>2616</v>
      </c>
      <c r="D80" s="0" t="s">
        <v>2615</v>
      </c>
      <c r="E80" s="0" t="s">
        <v>2616</v>
      </c>
      <c r="F80" s="0" t="s">
        <v>2464</v>
      </c>
      <c r="G80" s="0" t="s">
        <v>2629</v>
      </c>
    </row>
    <row customHeight="1" ht="11.25">
      <c r="A81" s="377" t="s">
        <v>16</v>
      </c>
      <c r="B81" s="0" t="s">
        <v>2615</v>
      </c>
      <c r="C81" s="0" t="s">
        <v>2616</v>
      </c>
      <c r="D81" s="0" t="s">
        <v>2630</v>
      </c>
      <c r="E81" s="0" t="s">
        <v>2631</v>
      </c>
      <c r="F81" s="0" t="s">
        <v>2457</v>
      </c>
      <c r="G81" s="0" t="s">
        <v>2632</v>
      </c>
    </row>
    <row customHeight="1" ht="11.25">
      <c r="A82" s="377" t="s">
        <v>16</v>
      </c>
      <c r="B82" s="0" t="s">
        <v>2615</v>
      </c>
      <c r="C82" s="0" t="s">
        <v>2616</v>
      </c>
      <c r="D82" s="0" t="s">
        <v>2633</v>
      </c>
      <c r="E82" s="0" t="s">
        <v>2634</v>
      </c>
      <c r="F82" s="0" t="s">
        <v>2457</v>
      </c>
      <c r="G82" s="0" t="s">
        <v>2635</v>
      </c>
    </row>
    <row customHeight="1" ht="11.25">
      <c r="A83" s="377" t="s">
        <v>16</v>
      </c>
      <c r="B83" s="0" t="s">
        <v>2615</v>
      </c>
      <c r="C83" s="0" t="s">
        <v>2616</v>
      </c>
      <c r="D83" s="0" t="s">
        <v>2636</v>
      </c>
      <c r="E83" s="0" t="s">
        <v>2637</v>
      </c>
      <c r="F83" s="0" t="s">
        <v>2457</v>
      </c>
      <c r="G83" s="0" t="s">
        <v>2638</v>
      </c>
    </row>
    <row customHeight="1" ht="11.25">
      <c r="A84" s="377" t="s">
        <v>16</v>
      </c>
      <c r="B84" s="0" t="s">
        <v>2639</v>
      </c>
      <c r="C84" s="0" t="s">
        <v>2640</v>
      </c>
      <c r="D84" s="0" t="s">
        <v>2641</v>
      </c>
      <c r="E84" s="0" t="s">
        <v>2642</v>
      </c>
      <c r="F84" s="0" t="s">
        <v>2457</v>
      </c>
      <c r="G84" s="0" t="s">
        <v>2643</v>
      </c>
    </row>
    <row customHeight="1" ht="11.25">
      <c r="A85" s="377" t="s">
        <v>16</v>
      </c>
      <c r="B85" s="0" t="s">
        <v>2639</v>
      </c>
      <c r="C85" s="0" t="s">
        <v>2640</v>
      </c>
      <c r="D85" s="0" t="s">
        <v>2644</v>
      </c>
      <c r="E85" s="0" t="s">
        <v>2645</v>
      </c>
      <c r="F85" s="0" t="s">
        <v>2457</v>
      </c>
      <c r="G85" s="0" t="s">
        <v>2646</v>
      </c>
    </row>
    <row customHeight="1" ht="11.25">
      <c r="A86" s="377" t="s">
        <v>16</v>
      </c>
      <c r="B86" s="0" t="s">
        <v>2639</v>
      </c>
      <c r="C86" s="0" t="s">
        <v>2640</v>
      </c>
      <c r="D86" s="0" t="s">
        <v>2647</v>
      </c>
      <c r="E86" s="0" t="s">
        <v>2648</v>
      </c>
      <c r="F86" s="0" t="s">
        <v>2457</v>
      </c>
      <c r="G86" s="0" t="s">
        <v>2649</v>
      </c>
    </row>
    <row customHeight="1" ht="11.25">
      <c r="A87" s="377" t="s">
        <v>16</v>
      </c>
      <c r="B87" s="0" t="s">
        <v>2639</v>
      </c>
      <c r="C87" s="0" t="s">
        <v>2640</v>
      </c>
      <c r="D87" s="0" t="s">
        <v>2650</v>
      </c>
      <c r="E87" s="0" t="s">
        <v>2651</v>
      </c>
      <c r="F87" s="0" t="s">
        <v>2457</v>
      </c>
      <c r="G87" s="0" t="s">
        <v>2652</v>
      </c>
    </row>
    <row customHeight="1" ht="11.25">
      <c r="A88" s="377" t="s">
        <v>16</v>
      </c>
      <c r="B88" s="0" t="s">
        <v>2639</v>
      </c>
      <c r="C88" s="0" t="s">
        <v>2640</v>
      </c>
      <c r="D88" s="0" t="s">
        <v>2653</v>
      </c>
      <c r="E88" s="0" t="s">
        <v>2654</v>
      </c>
      <c r="F88" s="0" t="s">
        <v>2457</v>
      </c>
      <c r="G88" s="0" t="s">
        <v>2655</v>
      </c>
    </row>
    <row customHeight="1" ht="11.25">
      <c r="A89" s="377" t="s">
        <v>16</v>
      </c>
      <c r="B89" s="0" t="s">
        <v>2639</v>
      </c>
      <c r="C89" s="0" t="s">
        <v>2640</v>
      </c>
      <c r="D89" s="0" t="s">
        <v>2639</v>
      </c>
      <c r="E89" s="0" t="s">
        <v>2640</v>
      </c>
      <c r="F89" s="0" t="s">
        <v>2464</v>
      </c>
      <c r="G89" s="0" t="s">
        <v>2656</v>
      </c>
    </row>
    <row customHeight="1" ht="11.25">
      <c r="A90" s="377" t="s">
        <v>16</v>
      </c>
      <c r="B90" s="0" t="s">
        <v>2639</v>
      </c>
      <c r="C90" s="0" t="s">
        <v>2640</v>
      </c>
      <c r="D90" s="0" t="s">
        <v>2657</v>
      </c>
      <c r="E90" s="0" t="s">
        <v>2658</v>
      </c>
      <c r="F90" s="0" t="s">
        <v>2457</v>
      </c>
      <c r="G90" s="0" t="s">
        <v>2659</v>
      </c>
    </row>
    <row customHeight="1" ht="11.25">
      <c r="A91" s="377" t="s">
        <v>16</v>
      </c>
      <c r="B91" s="0" t="s">
        <v>2639</v>
      </c>
      <c r="C91" s="0" t="s">
        <v>2640</v>
      </c>
      <c r="D91" s="0" t="s">
        <v>2660</v>
      </c>
      <c r="E91" s="0" t="s">
        <v>2661</v>
      </c>
      <c r="F91" s="0" t="s">
        <v>2457</v>
      </c>
      <c r="G91" s="0" t="s">
        <v>2662</v>
      </c>
    </row>
    <row customHeight="1" ht="11.25">
      <c r="A92" s="377" t="s">
        <v>16</v>
      </c>
      <c r="B92" s="0" t="s">
        <v>2663</v>
      </c>
      <c r="C92" s="0" t="s">
        <v>2664</v>
      </c>
      <c r="D92" s="0" t="s">
        <v>2665</v>
      </c>
      <c r="E92" s="0" t="s">
        <v>2666</v>
      </c>
      <c r="F92" s="0" t="s">
        <v>2457</v>
      </c>
      <c r="G92" s="0" t="s">
        <v>2667</v>
      </c>
    </row>
    <row customHeight="1" ht="11.25">
      <c r="A93" s="377" t="s">
        <v>16</v>
      </c>
      <c r="B93" s="0" t="s">
        <v>2663</v>
      </c>
      <c r="C93" s="0" t="s">
        <v>2664</v>
      </c>
      <c r="D93" s="0" t="s">
        <v>2668</v>
      </c>
      <c r="E93" s="0" t="s">
        <v>2669</v>
      </c>
      <c r="F93" s="0" t="s">
        <v>2457</v>
      </c>
      <c r="G93" s="0" t="s">
        <v>2670</v>
      </c>
    </row>
    <row customHeight="1" ht="11.25">
      <c r="A94" s="377" t="s">
        <v>16</v>
      </c>
      <c r="B94" s="0" t="s">
        <v>2663</v>
      </c>
      <c r="C94" s="0" t="s">
        <v>2664</v>
      </c>
      <c r="D94" s="0" t="s">
        <v>2671</v>
      </c>
      <c r="E94" s="0" t="s">
        <v>2672</v>
      </c>
      <c r="F94" s="0" t="s">
        <v>2457</v>
      </c>
      <c r="G94" s="0" t="s">
        <v>2673</v>
      </c>
    </row>
    <row customHeight="1" ht="11.25">
      <c r="A95" s="377" t="s">
        <v>16</v>
      </c>
      <c r="B95" s="0" t="s">
        <v>2663</v>
      </c>
      <c r="C95" s="0" t="s">
        <v>2664</v>
      </c>
      <c r="D95" s="0" t="s">
        <v>2674</v>
      </c>
      <c r="E95" s="0" t="s">
        <v>2675</v>
      </c>
      <c r="F95" s="0" t="s">
        <v>2457</v>
      </c>
      <c r="G95" s="0" t="s">
        <v>2676</v>
      </c>
    </row>
    <row customHeight="1" ht="11.25">
      <c r="A96" s="377" t="s">
        <v>16</v>
      </c>
      <c r="B96" s="0" t="s">
        <v>2663</v>
      </c>
      <c r="C96" s="0" t="s">
        <v>2664</v>
      </c>
      <c r="D96" s="0" t="s">
        <v>2677</v>
      </c>
      <c r="E96" s="0" t="s">
        <v>2678</v>
      </c>
      <c r="F96" s="0" t="s">
        <v>2457</v>
      </c>
      <c r="G96" s="0" t="s">
        <v>2679</v>
      </c>
    </row>
    <row customHeight="1" ht="11.25">
      <c r="A97" s="377" t="s">
        <v>16</v>
      </c>
      <c r="B97" s="0" t="s">
        <v>2663</v>
      </c>
      <c r="C97" s="0" t="s">
        <v>2664</v>
      </c>
      <c r="D97" s="0" t="s">
        <v>2680</v>
      </c>
      <c r="E97" s="0" t="s">
        <v>2681</v>
      </c>
      <c r="F97" s="0" t="s">
        <v>2457</v>
      </c>
      <c r="G97" s="0" t="s">
        <v>2682</v>
      </c>
    </row>
    <row customHeight="1" ht="11.25">
      <c r="A98" s="377" t="s">
        <v>16</v>
      </c>
      <c r="B98" s="0" t="s">
        <v>2663</v>
      </c>
      <c r="C98" s="0" t="s">
        <v>2664</v>
      </c>
      <c r="D98" s="0" t="s">
        <v>2683</v>
      </c>
      <c r="E98" s="0" t="s">
        <v>2684</v>
      </c>
      <c r="F98" s="0" t="s">
        <v>2457</v>
      </c>
      <c r="G98" s="0" t="s">
        <v>2685</v>
      </c>
    </row>
    <row customHeight="1" ht="11.25">
      <c r="A99" s="377" t="s">
        <v>16</v>
      </c>
      <c r="B99" s="0" t="s">
        <v>2663</v>
      </c>
      <c r="C99" s="0" t="s">
        <v>2664</v>
      </c>
      <c r="D99" s="0" t="s">
        <v>2686</v>
      </c>
      <c r="E99" s="0" t="s">
        <v>2687</v>
      </c>
      <c r="F99" s="0" t="s">
        <v>2457</v>
      </c>
      <c r="G99" s="0" t="s">
        <v>2688</v>
      </c>
    </row>
    <row customHeight="1" ht="11.25">
      <c r="A100" s="377" t="s">
        <v>16</v>
      </c>
      <c r="B100" s="0" t="s">
        <v>2663</v>
      </c>
      <c r="C100" s="0" t="s">
        <v>2664</v>
      </c>
      <c r="D100" s="0" t="s">
        <v>2689</v>
      </c>
      <c r="E100" s="0" t="s">
        <v>2690</v>
      </c>
      <c r="F100" s="0" t="s">
        <v>2457</v>
      </c>
      <c r="G100" s="0" t="s">
        <v>2691</v>
      </c>
    </row>
    <row customHeight="1" ht="11.25">
      <c r="A101" s="377" t="s">
        <v>16</v>
      </c>
      <c r="B101" s="0" t="s">
        <v>2663</v>
      </c>
      <c r="C101" s="0" t="s">
        <v>2664</v>
      </c>
      <c r="D101" s="0" t="s">
        <v>2692</v>
      </c>
      <c r="E101" s="0" t="s">
        <v>2693</v>
      </c>
      <c r="F101" s="0" t="s">
        <v>2457</v>
      </c>
      <c r="G101" s="0" t="s">
        <v>2694</v>
      </c>
    </row>
    <row customHeight="1" ht="11.25">
      <c r="A102" s="377" t="s">
        <v>16</v>
      </c>
      <c r="B102" s="0" t="s">
        <v>2663</v>
      </c>
      <c r="C102" s="0" t="s">
        <v>2664</v>
      </c>
      <c r="D102" s="0" t="s">
        <v>2695</v>
      </c>
      <c r="E102" s="0" t="s">
        <v>2696</v>
      </c>
      <c r="F102" s="0" t="s">
        <v>2457</v>
      </c>
      <c r="G102" s="0" t="s">
        <v>2697</v>
      </c>
    </row>
    <row customHeight="1" ht="11.25">
      <c r="A103" s="377" t="s">
        <v>16</v>
      </c>
      <c r="B103" s="0" t="s">
        <v>2663</v>
      </c>
      <c r="C103" s="0" t="s">
        <v>2664</v>
      </c>
      <c r="D103" s="0" t="s">
        <v>2663</v>
      </c>
      <c r="E103" s="0" t="s">
        <v>2664</v>
      </c>
      <c r="F103" s="0" t="s">
        <v>2464</v>
      </c>
      <c r="G103" s="0" t="s">
        <v>2698</v>
      </c>
    </row>
    <row customHeight="1" ht="11.25">
      <c r="A104" s="1854" t="s">
        <v>16</v>
      </c>
      <c r="B104" s="0" t="s">
        <v>2663</v>
      </c>
      <c r="C104" s="0" t="s">
        <v>2664</v>
      </c>
      <c r="D104" s="0" t="s">
        <v>2699</v>
      </c>
      <c r="E104" s="0" t="s">
        <v>2700</v>
      </c>
      <c r="F104" s="0" t="s">
        <v>2457</v>
      </c>
      <c r="G104" s="0" t="s">
        <v>2701</v>
      </c>
    </row>
    <row customHeight="1" ht="11.25">
      <c r="A105" s="1854" t="s">
        <v>16</v>
      </c>
      <c r="B105" s="0" t="s">
        <v>2663</v>
      </c>
      <c r="C105" s="0" t="s">
        <v>2664</v>
      </c>
      <c r="D105" s="0" t="s">
        <v>2702</v>
      </c>
      <c r="E105" s="0" t="s">
        <v>2703</v>
      </c>
      <c r="F105" s="0" t="s">
        <v>2457</v>
      </c>
      <c r="G105" s="0" t="s">
        <v>2704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79DA9-6598-7EFE-FB5D-0.0469B30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2705</v>
      </c>
      <c r="B1" s="839" t="s">
        <v>2706</v>
      </c>
      <c r="C1" s="1163" t="s">
        <v>2707</v>
      </c>
      <c r="D1" s="839" t="s">
        <v>2708</v>
      </c>
      <c r="E1" s="839" t="s">
        <v>2709</v>
      </c>
      <c r="F1" s="1163" t="s">
        <v>2710</v>
      </c>
      <c r="G1" s="1163" t="s">
        <v>2711</v>
      </c>
      <c r="H1" s="1163" t="s">
        <v>2712</v>
      </c>
      <c r="I1" s="1163" t="s">
        <v>2713</v>
      </c>
    </row>
    <row customHeight="1" ht="11.25">
      <c r="A2" s="1695" t="s">
        <v>98</v>
      </c>
      <c r="B2" s="1695" t="s">
        <v>2714</v>
      </c>
      <c r="C2" s="1695" t="s">
        <v>28</v>
      </c>
      <c r="D2" s="1695" t="s">
        <v>2715</v>
      </c>
      <c r="E2" s="1695" t="s">
        <v>2716</v>
      </c>
      <c r="F2" s="1695" t="s">
        <v>28</v>
      </c>
      <c r="G2" s="1695" t="s">
        <v>28</v>
      </c>
      <c r="H2" s="1695" t="s">
        <v>28</v>
      </c>
      <c r="I2" s="1695" t="s">
        <v>28</v>
      </c>
    </row>
    <row customHeight="1" ht="11.25">
      <c r="A3" s="1695" t="s">
        <v>108</v>
      </c>
      <c r="B3" s="1695" t="s">
        <v>2717</v>
      </c>
      <c r="C3" s="1695" t="s">
        <v>28</v>
      </c>
      <c r="D3" s="1695" t="s">
        <v>2718</v>
      </c>
      <c r="E3" s="1695" t="s">
        <v>2719</v>
      </c>
      <c r="F3" s="1695" t="s">
        <v>28</v>
      </c>
      <c r="G3" s="1695" t="s">
        <v>28</v>
      </c>
      <c r="H3" s="1695" t="s">
        <v>28</v>
      </c>
      <c r="I3" s="1695" t="s">
        <v>28</v>
      </c>
    </row>
    <row customHeight="1" ht="11.25">
      <c r="A4" s="1695" t="s">
        <v>89</v>
      </c>
      <c r="B4" s="1695" t="s">
        <v>2720</v>
      </c>
      <c r="C4" s="1695" t="s">
        <v>28</v>
      </c>
      <c r="D4" s="1695" t="s">
        <v>2721</v>
      </c>
      <c r="E4" s="1695" t="s">
        <v>2722</v>
      </c>
      <c r="F4" s="1695" t="s">
        <v>28</v>
      </c>
      <c r="G4" s="1695" t="s">
        <v>28</v>
      </c>
      <c r="H4" s="1695" t="s">
        <v>28</v>
      </c>
      <c r="I4" s="1695" t="s">
        <v>28</v>
      </c>
    </row>
    <row customHeight="1" ht="11.25">
      <c r="A5" s="1695" t="s">
        <v>90</v>
      </c>
      <c r="B5" s="1695" t="s">
        <v>2723</v>
      </c>
      <c r="C5" s="1695" t="s">
        <v>28</v>
      </c>
      <c r="D5" s="1695" t="s">
        <v>2718</v>
      </c>
      <c r="E5" s="1695" t="s">
        <v>2719</v>
      </c>
      <c r="F5" s="1695" t="s">
        <v>28</v>
      </c>
      <c r="G5" s="1695" t="s">
        <v>28</v>
      </c>
      <c r="H5" s="1695" t="s">
        <v>28</v>
      </c>
      <c r="I5" s="1695" t="s">
        <v>28</v>
      </c>
    </row>
    <row customHeight="1" ht="11.25">
      <c r="A6" s="1695" t="s">
        <v>109</v>
      </c>
      <c r="B6" s="1695" t="s">
        <v>2724</v>
      </c>
      <c r="C6" s="1695" t="s">
        <v>28</v>
      </c>
      <c r="D6" s="1695" t="s">
        <v>2718</v>
      </c>
      <c r="E6" s="1695" t="s">
        <v>2719</v>
      </c>
      <c r="F6" s="1695" t="s">
        <v>28</v>
      </c>
      <c r="G6" s="1695" t="s">
        <v>28</v>
      </c>
      <c r="H6" s="1695" t="s">
        <v>28</v>
      </c>
      <c r="I6"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3EFEA-0C35-66BD-0F81-0.0A80BF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C0AA-5012-4B57-EA6D-0.F33986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"Водоканал"</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302</v>
      </c>
      <c r="AF7" s="2227" t="s">
        <v>302</v>
      </c>
      <c r="AG7" s="2227" t="s">
        <v>302</v>
      </c>
      <c r="AH7" s="2227" t="s">
        <v>302</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98</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378</v>
      </c>
      <c r="AF12" s="2225" t="s">
        <v>379</v>
      </c>
      <c r="AG12" s="2225" t="s">
        <v>380</v>
      </c>
      <c r="AH12" s="2225"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8D701-DCD1-5D0A-6215-0.E46531D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128</v>
      </c>
      <c r="B1" s="187" t="s">
        <v>2725</v>
      </c>
    </row>
    <row customHeight="1" ht="11.25">
      <c r="A2" s="68" t="s">
        <v>97</v>
      </c>
      <c r="B2" s="68" t="s">
        <v>2726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10C24-B66C-D0BC-F8C2-0.ED3B6A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2727</v>
      </c>
      <c r="B1" s="839" t="s">
        <v>2728</v>
      </c>
    </row>
    <row customHeight="1" ht="11.25">
      <c r="A2" s="839">
        <v>4213775</v>
      </c>
      <c r="B2" s="839" t="s">
        <v>1238</v>
      </c>
    </row>
    <row customHeight="1" ht="11.25">
      <c r="A3" s="839">
        <v>4213784</v>
      </c>
      <c r="B3" s="839" t="s">
        <v>1272</v>
      </c>
    </row>
    <row customHeight="1" ht="11.25">
      <c r="A4" s="839">
        <v>4213781</v>
      </c>
      <c r="B4" s="839" t="s">
        <v>1265</v>
      </c>
    </row>
    <row customHeight="1" ht="11.25">
      <c r="A5" s="839">
        <v>4213776</v>
      </c>
      <c r="B5" s="839" t="s">
        <v>164</v>
      </c>
    </row>
    <row customHeight="1" ht="11.25">
      <c r="A6" s="839">
        <v>4213777</v>
      </c>
      <c r="B6" s="839" t="s">
        <v>170</v>
      </c>
    </row>
    <row customHeight="1" ht="11.25">
      <c r="A7" s="839">
        <v>4213778</v>
      </c>
      <c r="B7" s="839" t="s">
        <v>176</v>
      </c>
    </row>
    <row customHeight="1" ht="11.25">
      <c r="A8" s="839">
        <v>4213780</v>
      </c>
      <c r="B8" s="839" t="s">
        <v>182</v>
      </c>
    </row>
    <row customHeight="1" ht="11.25">
      <c r="A9" s="839">
        <v>4213779</v>
      </c>
      <c r="B9" s="839" t="s">
        <v>1403</v>
      </c>
    </row>
    <row customHeight="1" ht="11.25">
      <c r="A10" s="839">
        <v>4213783</v>
      </c>
      <c r="B10" s="839" t="s">
        <v>1418</v>
      </c>
    </row>
    <row customHeight="1" ht="11.25">
      <c r="A11" s="839">
        <v>4213782</v>
      </c>
      <c r="B11" s="83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8B8FA-1753-663C-3EA3-0.2B6741A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2727</v>
      </c>
      <c r="B1" s="839" t="s">
        <v>2729</v>
      </c>
    </row>
    <row customHeight="1" ht="11.25">
      <c r="A2" s="839" t="s">
        <v>2730</v>
      </c>
      <c r="B2" s="839" t="s">
        <v>1517</v>
      </c>
    </row>
    <row customHeight="1" ht="11.25">
      <c r="A3" s="839" t="s">
        <v>2731</v>
      </c>
      <c r="B3" s="839" t="s">
        <v>1527</v>
      </c>
    </row>
    <row customHeight="1" ht="11.25">
      <c r="A4" s="839" t="s">
        <v>2732</v>
      </c>
      <c r="B4" s="839" t="s">
        <v>1536</v>
      </c>
    </row>
    <row customHeight="1" ht="11.25">
      <c r="A5" s="839" t="s">
        <v>2733</v>
      </c>
      <c r="B5" s="839" t="s">
        <v>1545</v>
      </c>
    </row>
    <row customHeight="1" ht="11.25">
      <c r="A6" s="839" t="s">
        <v>2734</v>
      </c>
      <c r="B6" s="839" t="s">
        <v>1551</v>
      </c>
    </row>
    <row customHeight="1" ht="11.25">
      <c r="A7" s="839" t="s">
        <v>2735</v>
      </c>
      <c r="B7" s="839" t="s">
        <v>1559</v>
      </c>
    </row>
    <row customHeight="1" ht="11.25">
      <c r="A8" s="839" t="s">
        <v>2736</v>
      </c>
      <c r="B8" s="839"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E0584-6F83-BB8A-AC07-0.C9EB83A4}"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7" t="s">
        <v>2445</v>
      </c>
      <c r="B1" s="377" t="s">
        <v>2446</v>
      </c>
      <c r="C1" s="377" t="s">
        <v>2447</v>
      </c>
      <c r="D1" s="377" t="s">
        <v>2448</v>
      </c>
      <c r="E1" s="0" t="s">
        <v>2449</v>
      </c>
      <c r="F1" s="0" t="s">
        <v>2450</v>
      </c>
      <c r="G1" s="0" t="s">
        <v>2451</v>
      </c>
    </row>
    <row customHeight="1" ht="11.25">
      <c r="A2" s="0" t="s">
        <v>16</v>
      </c>
      <c r="B2" s="0" t="s">
        <v>99</v>
      </c>
      <c r="C2" s="0" t="s">
        <v>100</v>
      </c>
      <c r="D2" s="0" t="s">
        <v>99</v>
      </c>
      <c r="E2" s="0" t="s">
        <v>100</v>
      </c>
      <c r="F2" s="0" t="s">
        <v>2452</v>
      </c>
      <c r="G2" s="0" t="s">
        <v>98</v>
      </c>
    </row>
    <row customHeight="1" ht="11.25">
      <c r="A3" s="0" t="s">
        <v>16</v>
      </c>
      <c r="B3" s="0" t="s">
        <v>2453</v>
      </c>
      <c r="C3" s="0" t="s">
        <v>2454</v>
      </c>
      <c r="D3" s="0" t="s">
        <v>2455</v>
      </c>
      <c r="E3" s="0" t="s">
        <v>2456</v>
      </c>
      <c r="F3" s="0" t="s">
        <v>2457</v>
      </c>
      <c r="G3" s="0" t="s">
        <v>108</v>
      </c>
    </row>
    <row customHeight="1" ht="11.25">
      <c r="A4" s="0" t="s">
        <v>16</v>
      </c>
      <c r="B4" s="0" t="s">
        <v>2453</v>
      </c>
      <c r="C4" s="0" t="s">
        <v>2454</v>
      </c>
      <c r="D4" s="0" t="s">
        <v>2458</v>
      </c>
      <c r="E4" s="0" t="s">
        <v>2459</v>
      </c>
      <c r="F4" s="0" t="s">
        <v>2457</v>
      </c>
      <c r="G4" s="0" t="s">
        <v>89</v>
      </c>
    </row>
    <row customHeight="1" ht="11.25">
      <c r="A5" s="0" t="s">
        <v>16</v>
      </c>
      <c r="B5" s="0" t="s">
        <v>2453</v>
      </c>
      <c r="C5" s="0" t="s">
        <v>2454</v>
      </c>
      <c r="D5" s="0" t="s">
        <v>2460</v>
      </c>
      <c r="E5" s="0" t="s">
        <v>2461</v>
      </c>
      <c r="F5" s="0" t="s">
        <v>2457</v>
      </c>
      <c r="G5" s="0" t="s">
        <v>90</v>
      </c>
    </row>
    <row customHeight="1" ht="11.25">
      <c r="A6" s="0" t="s">
        <v>16</v>
      </c>
      <c r="B6" s="0" t="s">
        <v>2453</v>
      </c>
      <c r="C6" s="0" t="s">
        <v>2454</v>
      </c>
      <c r="D6" s="0" t="s">
        <v>2462</v>
      </c>
      <c r="E6" s="0" t="s">
        <v>2463</v>
      </c>
      <c r="F6" s="0" t="s">
        <v>2457</v>
      </c>
      <c r="G6" s="0" t="s">
        <v>109</v>
      </c>
    </row>
    <row customHeight="1" ht="11.25">
      <c r="A7" s="0" t="s">
        <v>16</v>
      </c>
      <c r="B7" s="0" t="s">
        <v>2453</v>
      </c>
      <c r="C7" s="0" t="s">
        <v>2454</v>
      </c>
      <c r="D7" s="0" t="s">
        <v>2453</v>
      </c>
      <c r="E7" s="0" t="s">
        <v>2454</v>
      </c>
      <c r="F7" s="0" t="s">
        <v>2464</v>
      </c>
      <c r="G7" s="0" t="s">
        <v>91</v>
      </c>
    </row>
    <row customHeight="1" ht="11.25">
      <c r="A8" s="0" t="s">
        <v>16</v>
      </c>
      <c r="B8" s="0" t="s">
        <v>2453</v>
      </c>
      <c r="C8" s="0" t="s">
        <v>2454</v>
      </c>
      <c r="D8" s="0" t="s">
        <v>2465</v>
      </c>
      <c r="E8" s="0" t="s">
        <v>2466</v>
      </c>
      <c r="F8" s="0" t="s">
        <v>2457</v>
      </c>
      <c r="G8" s="0" t="s">
        <v>92</v>
      </c>
    </row>
    <row customHeight="1" ht="11.25">
      <c r="A9" s="0" t="s">
        <v>16</v>
      </c>
      <c r="B9" s="0" t="s">
        <v>2453</v>
      </c>
      <c r="C9" s="0" t="s">
        <v>2454</v>
      </c>
      <c r="D9" s="0" t="s">
        <v>2467</v>
      </c>
      <c r="E9" s="0" t="s">
        <v>2468</v>
      </c>
      <c r="F9" s="0" t="s">
        <v>2457</v>
      </c>
      <c r="G9" s="0" t="s">
        <v>110</v>
      </c>
    </row>
    <row customHeight="1" ht="11.25">
      <c r="A10" s="0" t="s">
        <v>16</v>
      </c>
      <c r="B10" s="0" t="s">
        <v>2453</v>
      </c>
      <c r="C10" s="0" t="s">
        <v>2454</v>
      </c>
      <c r="D10" s="0" t="s">
        <v>2469</v>
      </c>
      <c r="E10" s="0" t="s">
        <v>2470</v>
      </c>
      <c r="F10" s="0" t="s">
        <v>2457</v>
      </c>
      <c r="G10" s="0" t="s">
        <v>146</v>
      </c>
    </row>
    <row customHeight="1" ht="11.25">
      <c r="A11" s="0" t="s">
        <v>16</v>
      </c>
      <c r="B11" s="0" t="s">
        <v>2453</v>
      </c>
      <c r="C11" s="0" t="s">
        <v>2454</v>
      </c>
      <c r="D11" s="0" t="s">
        <v>2471</v>
      </c>
      <c r="E11" s="0" t="s">
        <v>2472</v>
      </c>
      <c r="F11" s="0" t="s">
        <v>2457</v>
      </c>
      <c r="G11" s="0" t="s">
        <v>147</v>
      </c>
    </row>
    <row customHeight="1" ht="11.25">
      <c r="A12" s="0" t="s">
        <v>16</v>
      </c>
      <c r="B12" s="0" t="s">
        <v>2453</v>
      </c>
      <c r="C12" s="0" t="s">
        <v>2454</v>
      </c>
      <c r="D12" s="0" t="s">
        <v>2473</v>
      </c>
      <c r="E12" s="0" t="s">
        <v>2474</v>
      </c>
      <c r="F12" s="0" t="s">
        <v>2457</v>
      </c>
      <c r="G12" s="0" t="s">
        <v>148</v>
      </c>
    </row>
    <row customHeight="1" ht="11.25">
      <c r="A13" s="0" t="s">
        <v>16</v>
      </c>
      <c r="B13" s="0" t="s">
        <v>2453</v>
      </c>
      <c r="C13" s="0" t="s">
        <v>2454</v>
      </c>
      <c r="D13" s="0" t="s">
        <v>2475</v>
      </c>
      <c r="E13" s="0" t="s">
        <v>2476</v>
      </c>
      <c r="F13" s="0" t="s">
        <v>2457</v>
      </c>
      <c r="G13" s="0" t="s">
        <v>149</v>
      </c>
    </row>
    <row customHeight="1" ht="11.25">
      <c r="A14" s="0" t="s">
        <v>16</v>
      </c>
      <c r="B14" s="0" t="s">
        <v>2453</v>
      </c>
      <c r="C14" s="0" t="s">
        <v>2454</v>
      </c>
      <c r="D14" s="0" t="s">
        <v>2477</v>
      </c>
      <c r="E14" s="0" t="s">
        <v>2478</v>
      </c>
      <c r="F14" s="0" t="s">
        <v>2457</v>
      </c>
      <c r="G14" s="0" t="s">
        <v>150</v>
      </c>
    </row>
    <row customHeight="1" ht="11.25">
      <c r="A15" s="0" t="s">
        <v>16</v>
      </c>
      <c r="B15" s="0" t="s">
        <v>2453</v>
      </c>
      <c r="C15" s="0" t="s">
        <v>2454</v>
      </c>
      <c r="D15" s="0" t="s">
        <v>2479</v>
      </c>
      <c r="E15" s="0" t="s">
        <v>2480</v>
      </c>
      <c r="F15" s="0" t="s">
        <v>2457</v>
      </c>
      <c r="G15" s="0" t="s">
        <v>151</v>
      </c>
    </row>
    <row customHeight="1" ht="11.25">
      <c r="A16" s="0" t="s">
        <v>16</v>
      </c>
      <c r="B16" s="0" t="s">
        <v>2481</v>
      </c>
      <c r="C16" s="0" t="s">
        <v>2482</v>
      </c>
      <c r="D16" s="0" t="s">
        <v>2483</v>
      </c>
      <c r="E16" s="0" t="s">
        <v>2484</v>
      </c>
      <c r="F16" s="0" t="s">
        <v>2457</v>
      </c>
      <c r="G16" s="0" t="s">
        <v>1478</v>
      </c>
    </row>
    <row customHeight="1" ht="11.25">
      <c r="A17" s="0" t="s">
        <v>16</v>
      </c>
      <c r="B17" s="0" t="s">
        <v>2481</v>
      </c>
      <c r="C17" s="0" t="s">
        <v>2482</v>
      </c>
      <c r="D17" s="0" t="s">
        <v>2485</v>
      </c>
      <c r="E17" s="0" t="s">
        <v>2486</v>
      </c>
      <c r="F17" s="0" t="s">
        <v>2457</v>
      </c>
      <c r="G17" s="0" t="s">
        <v>1484</v>
      </c>
    </row>
    <row customHeight="1" ht="11.25">
      <c r="A18" s="0" t="s">
        <v>16</v>
      </c>
      <c r="B18" s="0" t="s">
        <v>2481</v>
      </c>
      <c r="C18" s="0" t="s">
        <v>2482</v>
      </c>
      <c r="D18" s="0" t="s">
        <v>2481</v>
      </c>
      <c r="E18" s="0" t="s">
        <v>2482</v>
      </c>
      <c r="F18" s="0" t="s">
        <v>2464</v>
      </c>
      <c r="G18" s="0" t="s">
        <v>1496</v>
      </c>
    </row>
    <row customHeight="1" ht="11.25">
      <c r="A19" s="0" t="s">
        <v>16</v>
      </c>
      <c r="B19" s="0" t="s">
        <v>2481</v>
      </c>
      <c r="C19" s="0" t="s">
        <v>2482</v>
      </c>
      <c r="D19" s="0" t="s">
        <v>2487</v>
      </c>
      <c r="E19" s="0" t="s">
        <v>2488</v>
      </c>
      <c r="F19" s="0" t="s">
        <v>2457</v>
      </c>
      <c r="G19" s="0" t="s">
        <v>1510</v>
      </c>
    </row>
    <row customHeight="1" ht="11.25">
      <c r="A20" s="0" t="s">
        <v>16</v>
      </c>
      <c r="B20" s="0" t="s">
        <v>2481</v>
      </c>
      <c r="C20" s="0" t="s">
        <v>2482</v>
      </c>
      <c r="D20" s="0" t="s">
        <v>2489</v>
      </c>
      <c r="E20" s="0" t="s">
        <v>2490</v>
      </c>
      <c r="F20" s="0" t="s">
        <v>2457</v>
      </c>
      <c r="G20" s="0" t="s">
        <v>1522</v>
      </c>
    </row>
    <row customHeight="1" ht="11.25">
      <c r="A21" s="0" t="s">
        <v>16</v>
      </c>
      <c r="B21" s="0" t="s">
        <v>2481</v>
      </c>
      <c r="C21" s="0" t="s">
        <v>2482</v>
      </c>
      <c r="D21" s="0" t="s">
        <v>2491</v>
      </c>
      <c r="E21" s="0" t="s">
        <v>2492</v>
      </c>
      <c r="F21" s="0" t="s">
        <v>2457</v>
      </c>
      <c r="G21" s="0" t="s">
        <v>1531</v>
      </c>
    </row>
    <row customHeight="1" ht="11.25">
      <c r="A22" s="0" t="s">
        <v>16</v>
      </c>
      <c r="B22" s="0" t="s">
        <v>2481</v>
      </c>
      <c r="C22" s="0" t="s">
        <v>2482</v>
      </c>
      <c r="D22" s="0" t="s">
        <v>2493</v>
      </c>
      <c r="E22" s="0" t="s">
        <v>2494</v>
      </c>
      <c r="F22" s="0" t="s">
        <v>2457</v>
      </c>
      <c r="G22" s="0" t="s">
        <v>1547</v>
      </c>
    </row>
    <row customHeight="1" ht="11.25">
      <c r="A23" s="0" t="s">
        <v>16</v>
      </c>
      <c r="B23" s="0" t="s">
        <v>2500</v>
      </c>
      <c r="C23" s="0" t="s">
        <v>2501</v>
      </c>
      <c r="D23" s="0" t="s">
        <v>2502</v>
      </c>
      <c r="E23" s="0" t="s">
        <v>2503</v>
      </c>
      <c r="F23" s="0" t="s">
        <v>2457</v>
      </c>
      <c r="G23" s="0" t="s">
        <v>1554</v>
      </c>
    </row>
    <row customHeight="1" ht="11.25">
      <c r="A24" s="0" t="s">
        <v>16</v>
      </c>
      <c r="B24" s="0" t="s">
        <v>2500</v>
      </c>
      <c r="C24" s="0" t="s">
        <v>2501</v>
      </c>
      <c r="D24" s="0" t="s">
        <v>2504</v>
      </c>
      <c r="E24" s="0" t="s">
        <v>2505</v>
      </c>
      <c r="F24" s="0" t="s">
        <v>2457</v>
      </c>
      <c r="G24" s="0" t="s">
        <v>1562</v>
      </c>
    </row>
    <row customHeight="1" ht="11.25">
      <c r="A25" s="0" t="s">
        <v>16</v>
      </c>
      <c r="B25" s="0" t="s">
        <v>2500</v>
      </c>
      <c r="C25" s="0" t="s">
        <v>2501</v>
      </c>
      <c r="D25" s="0" t="s">
        <v>2506</v>
      </c>
      <c r="E25" s="0" t="s">
        <v>2507</v>
      </c>
      <c r="F25" s="0" t="s">
        <v>2457</v>
      </c>
      <c r="G25" s="0" t="s">
        <v>1569</v>
      </c>
    </row>
    <row customHeight="1" ht="11.25">
      <c r="A26" s="0" t="s">
        <v>16</v>
      </c>
      <c r="B26" s="0" t="s">
        <v>2500</v>
      </c>
      <c r="C26" s="0" t="s">
        <v>2501</v>
      </c>
      <c r="D26" s="0" t="s">
        <v>2508</v>
      </c>
      <c r="E26" s="0" t="s">
        <v>2509</v>
      </c>
      <c r="F26" s="0" t="s">
        <v>2457</v>
      </c>
      <c r="G26" s="0" t="s">
        <v>1573</v>
      </c>
    </row>
    <row customHeight="1" ht="11.25">
      <c r="A27" s="0" t="s">
        <v>16</v>
      </c>
      <c r="B27" s="0" t="s">
        <v>2500</v>
      </c>
      <c r="C27" s="0" t="s">
        <v>2501</v>
      </c>
      <c r="D27" s="0" t="s">
        <v>2510</v>
      </c>
      <c r="E27" s="0" t="s">
        <v>2511</v>
      </c>
      <c r="F27" s="0" t="s">
        <v>2457</v>
      </c>
      <c r="G27" s="0" t="s">
        <v>1578</v>
      </c>
    </row>
    <row customHeight="1" ht="11.25">
      <c r="A28" s="0" t="s">
        <v>16</v>
      </c>
      <c r="B28" s="0" t="s">
        <v>2500</v>
      </c>
      <c r="C28" s="0" t="s">
        <v>2501</v>
      </c>
      <c r="D28" s="0" t="s">
        <v>2512</v>
      </c>
      <c r="E28" s="0" t="s">
        <v>2513</v>
      </c>
      <c r="F28" s="0" t="s">
        <v>2457</v>
      </c>
      <c r="G28" s="0" t="s">
        <v>1586</v>
      </c>
    </row>
    <row customHeight="1" ht="11.25">
      <c r="A29" s="0" t="s">
        <v>16</v>
      </c>
      <c r="B29" s="0" t="s">
        <v>2500</v>
      </c>
      <c r="C29" s="0" t="s">
        <v>2501</v>
      </c>
      <c r="D29" s="0" t="s">
        <v>2500</v>
      </c>
      <c r="E29" s="0" t="s">
        <v>2501</v>
      </c>
      <c r="F29" s="0" t="s">
        <v>2464</v>
      </c>
      <c r="G29" s="0" t="s">
        <v>1588</v>
      </c>
    </row>
    <row customHeight="1" ht="11.25">
      <c r="A30" s="0" t="s">
        <v>16</v>
      </c>
      <c r="B30" s="0" t="s">
        <v>2500</v>
      </c>
      <c r="C30" s="0" t="s">
        <v>2501</v>
      </c>
      <c r="D30" s="0" t="s">
        <v>2514</v>
      </c>
      <c r="E30" s="0" t="s">
        <v>2515</v>
      </c>
      <c r="F30" s="0" t="s">
        <v>2457</v>
      </c>
      <c r="G30" s="0" t="s">
        <v>1591</v>
      </c>
    </row>
    <row customHeight="1" ht="11.25">
      <c r="A31" s="0" t="s">
        <v>16</v>
      </c>
      <c r="B31" s="0" t="s">
        <v>2500</v>
      </c>
      <c r="C31" s="0" t="s">
        <v>2501</v>
      </c>
      <c r="D31" s="0" t="s">
        <v>2516</v>
      </c>
      <c r="E31" s="0" t="s">
        <v>2517</v>
      </c>
      <c r="F31" s="0" t="s">
        <v>2457</v>
      </c>
      <c r="G31" s="0" t="s">
        <v>1597</v>
      </c>
    </row>
    <row customHeight="1" ht="11.25">
      <c r="A32" s="0" t="s">
        <v>16</v>
      </c>
      <c r="B32" s="0" t="s">
        <v>2500</v>
      </c>
      <c r="C32" s="0" t="s">
        <v>2501</v>
      </c>
      <c r="D32" s="0" t="s">
        <v>2518</v>
      </c>
      <c r="E32" s="0" t="s">
        <v>2519</v>
      </c>
      <c r="F32" s="0" t="s">
        <v>2457</v>
      </c>
      <c r="G32" s="0" t="s">
        <v>1599</v>
      </c>
    </row>
    <row customHeight="1" ht="11.25">
      <c r="A33" s="0" t="s">
        <v>16</v>
      </c>
      <c r="B33" s="0" t="s">
        <v>2500</v>
      </c>
      <c r="C33" s="0" t="s">
        <v>2501</v>
      </c>
      <c r="D33" s="0" t="s">
        <v>2520</v>
      </c>
      <c r="E33" s="0" t="s">
        <v>2521</v>
      </c>
      <c r="F33" s="0" t="s">
        <v>2457</v>
      </c>
      <c r="G33" s="0" t="s">
        <v>1601</v>
      </c>
    </row>
    <row customHeight="1" ht="11.25">
      <c r="A34" s="0" t="s">
        <v>16</v>
      </c>
      <c r="B34" s="0" t="s">
        <v>2522</v>
      </c>
      <c r="C34" s="0" t="s">
        <v>2523</v>
      </c>
      <c r="D34" s="0" t="s">
        <v>2524</v>
      </c>
      <c r="E34" s="0" t="s">
        <v>2525</v>
      </c>
      <c r="F34" s="0" t="s">
        <v>2457</v>
      </c>
      <c r="G34" s="0" t="s">
        <v>1603</v>
      </c>
    </row>
    <row customHeight="1" ht="11.25">
      <c r="A35" s="0" t="s">
        <v>16</v>
      </c>
      <c r="B35" s="0" t="s">
        <v>2522</v>
      </c>
      <c r="C35" s="0" t="s">
        <v>2523</v>
      </c>
      <c r="D35" s="0" t="s">
        <v>2526</v>
      </c>
      <c r="E35" s="0" t="s">
        <v>2527</v>
      </c>
      <c r="F35" s="0" t="s">
        <v>2457</v>
      </c>
      <c r="G35" s="0" t="s">
        <v>1608</v>
      </c>
    </row>
    <row customHeight="1" ht="11.25">
      <c r="A36" s="0" t="s">
        <v>16</v>
      </c>
      <c r="B36" s="0" t="s">
        <v>2522</v>
      </c>
      <c r="C36" s="0" t="s">
        <v>2523</v>
      </c>
      <c r="D36" s="0" t="s">
        <v>2528</v>
      </c>
      <c r="E36" s="0" t="s">
        <v>2529</v>
      </c>
      <c r="F36" s="0" t="s">
        <v>2457</v>
      </c>
      <c r="G36" s="0" t="s">
        <v>1613</v>
      </c>
    </row>
    <row customHeight="1" ht="11.25">
      <c r="A37" s="0" t="s">
        <v>16</v>
      </c>
      <c r="B37" s="0" t="s">
        <v>2522</v>
      </c>
      <c r="C37" s="0" t="s">
        <v>2523</v>
      </c>
      <c r="D37" s="0" t="s">
        <v>2530</v>
      </c>
      <c r="E37" s="0" t="s">
        <v>2531</v>
      </c>
      <c r="F37" s="0" t="s">
        <v>2457</v>
      </c>
      <c r="G37" s="0" t="s">
        <v>1617</v>
      </c>
    </row>
    <row customHeight="1" ht="11.25">
      <c r="A38" s="0" t="s">
        <v>16</v>
      </c>
      <c r="B38" s="0" t="s">
        <v>2522</v>
      </c>
      <c r="C38" s="0" t="s">
        <v>2523</v>
      </c>
      <c r="D38" s="0" t="s">
        <v>2532</v>
      </c>
      <c r="E38" s="0" t="s">
        <v>2533</v>
      </c>
      <c r="F38" s="0" t="s">
        <v>2457</v>
      </c>
      <c r="G38" s="0" t="s">
        <v>1625</v>
      </c>
    </row>
    <row customHeight="1" ht="11.25">
      <c r="A39" s="0" t="s">
        <v>16</v>
      </c>
      <c r="B39" s="0" t="s">
        <v>2522</v>
      </c>
      <c r="C39" s="0" t="s">
        <v>2523</v>
      </c>
      <c r="D39" s="0" t="s">
        <v>2534</v>
      </c>
      <c r="E39" s="0" t="s">
        <v>2535</v>
      </c>
      <c r="F39" s="0" t="s">
        <v>2457</v>
      </c>
      <c r="G39" s="0" t="s">
        <v>1631</v>
      </c>
    </row>
    <row customHeight="1" ht="11.25">
      <c r="A40" s="0" t="s">
        <v>16</v>
      </c>
      <c r="B40" s="0" t="s">
        <v>2522</v>
      </c>
      <c r="C40" s="0" t="s">
        <v>2523</v>
      </c>
      <c r="D40" s="0" t="s">
        <v>2536</v>
      </c>
      <c r="E40" s="0" t="s">
        <v>2537</v>
      </c>
      <c r="F40" s="0" t="s">
        <v>2457</v>
      </c>
      <c r="G40" s="0" t="s">
        <v>1636</v>
      </c>
    </row>
    <row customHeight="1" ht="11.25">
      <c r="A41" s="0" t="s">
        <v>16</v>
      </c>
      <c r="B41" s="0" t="s">
        <v>2522</v>
      </c>
      <c r="C41" s="0" t="s">
        <v>2523</v>
      </c>
      <c r="D41" s="0" t="s">
        <v>2538</v>
      </c>
      <c r="E41" s="0" t="s">
        <v>2539</v>
      </c>
      <c r="F41" s="0" t="s">
        <v>2457</v>
      </c>
      <c r="G41" s="0" t="s">
        <v>1640</v>
      </c>
    </row>
    <row customHeight="1" ht="11.25">
      <c r="A42" s="0" t="s">
        <v>16</v>
      </c>
      <c r="B42" s="0" t="s">
        <v>2522</v>
      </c>
      <c r="C42" s="0" t="s">
        <v>2523</v>
      </c>
      <c r="D42" s="0" t="s">
        <v>2522</v>
      </c>
      <c r="E42" s="0" t="s">
        <v>2523</v>
      </c>
      <c r="F42" s="0" t="s">
        <v>2464</v>
      </c>
      <c r="G42" s="0" t="s">
        <v>1643</v>
      </c>
    </row>
    <row customHeight="1" ht="11.25">
      <c r="A43" s="0" t="s">
        <v>16</v>
      </c>
      <c r="B43" s="0" t="s">
        <v>2522</v>
      </c>
      <c r="C43" s="0" t="s">
        <v>2523</v>
      </c>
      <c r="D43" s="0" t="s">
        <v>2540</v>
      </c>
      <c r="E43" s="0" t="s">
        <v>2541</v>
      </c>
      <c r="F43" s="0" t="s">
        <v>2457</v>
      </c>
      <c r="G43" s="0" t="s">
        <v>1650</v>
      </c>
    </row>
    <row customHeight="1" ht="11.25">
      <c r="A44" s="0" t="s">
        <v>16</v>
      </c>
      <c r="B44" s="0" t="s">
        <v>2542</v>
      </c>
      <c r="C44" s="0" t="s">
        <v>2543</v>
      </c>
      <c r="D44" s="0" t="s">
        <v>2544</v>
      </c>
      <c r="E44" s="0" t="s">
        <v>2545</v>
      </c>
      <c r="F44" s="0" t="s">
        <v>2457</v>
      </c>
      <c r="G44" s="0" t="s">
        <v>1659</v>
      </c>
    </row>
    <row customHeight="1" ht="11.25">
      <c r="A45" s="0" t="s">
        <v>16</v>
      </c>
      <c r="B45" s="0" t="s">
        <v>2542</v>
      </c>
      <c r="C45" s="0" t="s">
        <v>2543</v>
      </c>
      <c r="D45" s="0" t="s">
        <v>2546</v>
      </c>
      <c r="E45" s="0" t="s">
        <v>2547</v>
      </c>
      <c r="F45" s="0" t="s">
        <v>2457</v>
      </c>
      <c r="G45" s="0" t="s">
        <v>1664</v>
      </c>
    </row>
    <row customHeight="1" ht="11.25">
      <c r="A46" s="0" t="s">
        <v>16</v>
      </c>
      <c r="B46" s="0" t="s">
        <v>2542</v>
      </c>
      <c r="C46" s="0" t="s">
        <v>2543</v>
      </c>
      <c r="D46" s="0" t="s">
        <v>2548</v>
      </c>
      <c r="E46" s="0" t="s">
        <v>2549</v>
      </c>
      <c r="F46" s="0" t="s">
        <v>2457</v>
      </c>
      <c r="G46" s="0" t="s">
        <v>1668</v>
      </c>
    </row>
    <row customHeight="1" ht="11.25">
      <c r="A47" s="0" t="s">
        <v>16</v>
      </c>
      <c r="B47" s="0" t="s">
        <v>2542</v>
      </c>
      <c r="C47" s="0" t="s">
        <v>2543</v>
      </c>
      <c r="D47" s="0" t="s">
        <v>2542</v>
      </c>
      <c r="E47" s="0" t="s">
        <v>2543</v>
      </c>
      <c r="F47" s="0" t="s">
        <v>2464</v>
      </c>
      <c r="G47" s="0" t="s">
        <v>1674</v>
      </c>
    </row>
    <row customHeight="1" ht="11.25">
      <c r="A48" s="0" t="s">
        <v>16</v>
      </c>
      <c r="B48" s="0" t="s">
        <v>2542</v>
      </c>
      <c r="C48" s="0" t="s">
        <v>2543</v>
      </c>
      <c r="D48" s="0" t="s">
        <v>2550</v>
      </c>
      <c r="E48" s="0" t="s">
        <v>2551</v>
      </c>
      <c r="F48" s="0" t="s">
        <v>2457</v>
      </c>
      <c r="G48" s="0" t="s">
        <v>1679</v>
      </c>
    </row>
    <row customHeight="1" ht="11.25">
      <c r="A49" s="0" t="s">
        <v>16</v>
      </c>
      <c r="B49" s="0" t="s">
        <v>2542</v>
      </c>
      <c r="C49" s="0" t="s">
        <v>2543</v>
      </c>
      <c r="D49" s="0" t="s">
        <v>2552</v>
      </c>
      <c r="E49" s="0" t="s">
        <v>2553</v>
      </c>
      <c r="F49" s="0" t="s">
        <v>2457</v>
      </c>
      <c r="G49" s="0" t="s">
        <v>1682</v>
      </c>
    </row>
    <row customHeight="1" ht="11.25">
      <c r="A50" s="0" t="s">
        <v>16</v>
      </c>
      <c r="B50" s="0" t="s">
        <v>2542</v>
      </c>
      <c r="C50" s="0" t="s">
        <v>2543</v>
      </c>
      <c r="D50" s="0" t="s">
        <v>2554</v>
      </c>
      <c r="E50" s="0" t="s">
        <v>2555</v>
      </c>
      <c r="F50" s="0" t="s">
        <v>2457</v>
      </c>
      <c r="G50" s="0" t="s">
        <v>1685</v>
      </c>
    </row>
    <row customHeight="1" ht="11.25">
      <c r="A51" s="0" t="s">
        <v>16</v>
      </c>
      <c r="B51" s="0" t="s">
        <v>2542</v>
      </c>
      <c r="C51" s="0" t="s">
        <v>2543</v>
      </c>
      <c r="D51" s="0" t="s">
        <v>2556</v>
      </c>
      <c r="E51" s="0" t="s">
        <v>2557</v>
      </c>
      <c r="F51" s="0" t="s">
        <v>2457</v>
      </c>
      <c r="G51" s="0" t="s">
        <v>1689</v>
      </c>
    </row>
    <row customHeight="1" ht="11.25">
      <c r="A52" s="0" t="s">
        <v>16</v>
      </c>
      <c r="B52" s="0" t="s">
        <v>2558</v>
      </c>
      <c r="C52" s="0" t="s">
        <v>2559</v>
      </c>
      <c r="D52" s="0" t="s">
        <v>2560</v>
      </c>
      <c r="E52" s="0" t="s">
        <v>2561</v>
      </c>
      <c r="F52" s="0" t="s">
        <v>2457</v>
      </c>
      <c r="G52" s="0" t="s">
        <v>1693</v>
      </c>
    </row>
    <row customHeight="1" ht="11.25">
      <c r="A53" s="0" t="s">
        <v>16</v>
      </c>
      <c r="B53" s="0" t="s">
        <v>2558</v>
      </c>
      <c r="C53" s="0" t="s">
        <v>2559</v>
      </c>
      <c r="D53" s="0" t="s">
        <v>2562</v>
      </c>
      <c r="E53" s="0" t="s">
        <v>2563</v>
      </c>
      <c r="F53" s="0" t="s">
        <v>2457</v>
      </c>
      <c r="G53" s="0" t="s">
        <v>1695</v>
      </c>
    </row>
    <row customHeight="1" ht="11.25">
      <c r="A54" s="0" t="s">
        <v>16</v>
      </c>
      <c r="B54" s="0" t="s">
        <v>2558</v>
      </c>
      <c r="C54" s="0" t="s">
        <v>2559</v>
      </c>
      <c r="D54" s="0" t="s">
        <v>2564</v>
      </c>
      <c r="E54" s="0" t="s">
        <v>2565</v>
      </c>
      <c r="F54" s="0" t="s">
        <v>2457</v>
      </c>
      <c r="G54" s="0" t="s">
        <v>1698</v>
      </c>
    </row>
    <row customHeight="1" ht="11.25">
      <c r="A55" s="0" t="s">
        <v>16</v>
      </c>
      <c r="B55" s="0" t="s">
        <v>2558</v>
      </c>
      <c r="C55" s="0" t="s">
        <v>2559</v>
      </c>
      <c r="D55" s="0" t="s">
        <v>2566</v>
      </c>
      <c r="E55" s="0" t="s">
        <v>2567</v>
      </c>
      <c r="F55" s="0" t="s">
        <v>2457</v>
      </c>
      <c r="G55" s="0" t="s">
        <v>1702</v>
      </c>
    </row>
    <row customHeight="1" ht="11.25">
      <c r="A56" s="0" t="s">
        <v>16</v>
      </c>
      <c r="B56" s="0" t="s">
        <v>2558</v>
      </c>
      <c r="C56" s="0" t="s">
        <v>2559</v>
      </c>
      <c r="D56" s="0" t="s">
        <v>2568</v>
      </c>
      <c r="E56" s="0" t="s">
        <v>2569</v>
      </c>
      <c r="F56" s="0" t="s">
        <v>2457</v>
      </c>
      <c r="G56" s="0" t="s">
        <v>1705</v>
      </c>
    </row>
    <row customHeight="1" ht="11.25">
      <c r="A57" s="0" t="s">
        <v>16</v>
      </c>
      <c r="B57" s="0" t="s">
        <v>2558</v>
      </c>
      <c r="C57" s="0" t="s">
        <v>2559</v>
      </c>
      <c r="D57" s="0" t="s">
        <v>2570</v>
      </c>
      <c r="E57" s="0" t="s">
        <v>2571</v>
      </c>
      <c r="F57" s="0" t="s">
        <v>2457</v>
      </c>
      <c r="G57" s="0" t="s">
        <v>1708</v>
      </c>
    </row>
    <row customHeight="1" ht="11.25">
      <c r="A58" s="0" t="s">
        <v>16</v>
      </c>
      <c r="B58" s="0" t="s">
        <v>2558</v>
      </c>
      <c r="C58" s="0" t="s">
        <v>2559</v>
      </c>
      <c r="D58" s="0" t="s">
        <v>2558</v>
      </c>
      <c r="E58" s="0" t="s">
        <v>2559</v>
      </c>
      <c r="F58" s="0" t="s">
        <v>2464</v>
      </c>
      <c r="G58" s="0" t="s">
        <v>1711</v>
      </c>
    </row>
    <row customHeight="1" ht="11.25">
      <c r="A59" s="0" t="s">
        <v>16</v>
      </c>
      <c r="B59" s="0" t="s">
        <v>2558</v>
      </c>
      <c r="C59" s="0" t="s">
        <v>2559</v>
      </c>
      <c r="D59" s="0" t="s">
        <v>2572</v>
      </c>
      <c r="E59" s="0" t="s">
        <v>2573</v>
      </c>
      <c r="F59" s="0" t="s">
        <v>2457</v>
      </c>
      <c r="G59" s="0" t="s">
        <v>1715</v>
      </c>
    </row>
    <row customHeight="1" ht="11.25">
      <c r="A60" s="0" t="s">
        <v>16</v>
      </c>
      <c r="B60" s="0" t="s">
        <v>2558</v>
      </c>
      <c r="C60" s="0" t="s">
        <v>2559</v>
      </c>
      <c r="D60" s="0" t="s">
        <v>2575</v>
      </c>
      <c r="E60" s="0" t="s">
        <v>2576</v>
      </c>
      <c r="F60" s="0" t="s">
        <v>2457</v>
      </c>
      <c r="G60" s="0" t="s">
        <v>1718</v>
      </c>
    </row>
    <row customHeight="1" ht="11.25">
      <c r="A61" s="0" t="s">
        <v>16</v>
      </c>
      <c r="B61" s="0" t="s">
        <v>2558</v>
      </c>
      <c r="C61" s="0" t="s">
        <v>2559</v>
      </c>
      <c r="D61" s="0" t="s">
        <v>2578</v>
      </c>
      <c r="E61" s="0" t="s">
        <v>2579</v>
      </c>
      <c r="F61" s="0" t="s">
        <v>2457</v>
      </c>
      <c r="G61" s="0" t="s">
        <v>2574</v>
      </c>
    </row>
    <row customHeight="1" ht="11.25">
      <c r="A62" s="0" t="s">
        <v>16</v>
      </c>
      <c r="B62" s="0" t="s">
        <v>2558</v>
      </c>
      <c r="C62" s="0" t="s">
        <v>2559</v>
      </c>
      <c r="D62" s="0" t="s">
        <v>2581</v>
      </c>
      <c r="E62" s="0" t="s">
        <v>2582</v>
      </c>
      <c r="F62" s="0" t="s">
        <v>2457</v>
      </c>
      <c r="G62" s="0" t="s">
        <v>2577</v>
      </c>
    </row>
    <row customHeight="1" ht="11.25">
      <c r="A63" s="0" t="s">
        <v>16</v>
      </c>
      <c r="B63" s="0" t="s">
        <v>2558</v>
      </c>
      <c r="C63" s="0" t="s">
        <v>2559</v>
      </c>
      <c r="D63" s="0" t="s">
        <v>2584</v>
      </c>
      <c r="E63" s="0" t="s">
        <v>2585</v>
      </c>
      <c r="F63" s="0" t="s">
        <v>2457</v>
      </c>
      <c r="G63" s="0" t="s">
        <v>2580</v>
      </c>
    </row>
    <row customHeight="1" ht="11.25">
      <c r="A64" s="0" t="s">
        <v>16</v>
      </c>
      <c r="B64" s="0" t="s">
        <v>2587</v>
      </c>
      <c r="C64" s="0" t="s">
        <v>2588</v>
      </c>
      <c r="D64" s="0" t="s">
        <v>2589</v>
      </c>
      <c r="E64" s="0" t="s">
        <v>2590</v>
      </c>
      <c r="F64" s="0" t="s">
        <v>2457</v>
      </c>
      <c r="G64" s="0" t="s">
        <v>2583</v>
      </c>
    </row>
    <row customHeight="1" ht="11.25">
      <c r="A65" s="0" t="s">
        <v>16</v>
      </c>
      <c r="B65" s="0" t="s">
        <v>2587</v>
      </c>
      <c r="C65" s="0" t="s">
        <v>2588</v>
      </c>
      <c r="D65" s="0" t="s">
        <v>2592</v>
      </c>
      <c r="E65" s="0" t="s">
        <v>2593</v>
      </c>
      <c r="F65" s="0" t="s">
        <v>2457</v>
      </c>
      <c r="G65" s="0" t="s">
        <v>2586</v>
      </c>
    </row>
    <row customHeight="1" ht="11.25">
      <c r="A66" s="0" t="s">
        <v>16</v>
      </c>
      <c r="B66" s="0" t="s">
        <v>2587</v>
      </c>
      <c r="C66" s="0" t="s">
        <v>2588</v>
      </c>
      <c r="D66" s="0" t="s">
        <v>2594</v>
      </c>
      <c r="E66" s="0" t="s">
        <v>2595</v>
      </c>
      <c r="F66" s="0" t="s">
        <v>2457</v>
      </c>
      <c r="G66" s="0" t="s">
        <v>2591</v>
      </c>
    </row>
    <row customHeight="1" ht="11.25">
      <c r="A67" s="0" t="s">
        <v>16</v>
      </c>
      <c r="B67" s="0" t="s">
        <v>2587</v>
      </c>
      <c r="C67" s="0" t="s">
        <v>2588</v>
      </c>
      <c r="D67" s="0" t="s">
        <v>2597</v>
      </c>
      <c r="E67" s="0" t="s">
        <v>2598</v>
      </c>
      <c r="F67" s="0" t="s">
        <v>2457</v>
      </c>
      <c r="G67" s="0" t="s">
        <v>2036</v>
      </c>
    </row>
    <row customHeight="1" ht="11.25">
      <c r="A68" s="0" t="s">
        <v>16</v>
      </c>
      <c r="B68" s="0" t="s">
        <v>2587</v>
      </c>
      <c r="C68" s="0" t="s">
        <v>2588</v>
      </c>
      <c r="D68" s="0" t="s">
        <v>2599</v>
      </c>
      <c r="E68" s="0" t="s">
        <v>2600</v>
      </c>
      <c r="F68" s="0" t="s">
        <v>2457</v>
      </c>
      <c r="G68" s="0" t="s">
        <v>2596</v>
      </c>
    </row>
    <row customHeight="1" ht="11.25">
      <c r="A69" s="0" t="s">
        <v>16</v>
      </c>
      <c r="B69" s="0" t="s">
        <v>2587</v>
      </c>
      <c r="C69" s="0" t="s">
        <v>2588</v>
      </c>
      <c r="D69" s="0" t="s">
        <v>2602</v>
      </c>
      <c r="E69" s="0" t="s">
        <v>2603</v>
      </c>
      <c r="F69" s="0" t="s">
        <v>2457</v>
      </c>
      <c r="G69" s="0" t="s">
        <v>2239</v>
      </c>
    </row>
    <row customHeight="1" ht="11.25">
      <c r="A70" s="0" t="s">
        <v>16</v>
      </c>
      <c r="B70" s="0" t="s">
        <v>2587</v>
      </c>
      <c r="C70" s="0" t="s">
        <v>2588</v>
      </c>
      <c r="D70" s="0" t="s">
        <v>2605</v>
      </c>
      <c r="E70" s="0" t="s">
        <v>2606</v>
      </c>
      <c r="F70" s="0" t="s">
        <v>2457</v>
      </c>
      <c r="G70" s="0" t="s">
        <v>2601</v>
      </c>
    </row>
    <row customHeight="1" ht="11.25">
      <c r="A71" s="0" t="s">
        <v>16</v>
      </c>
      <c r="B71" s="0" t="s">
        <v>2587</v>
      </c>
      <c r="C71" s="0" t="s">
        <v>2588</v>
      </c>
      <c r="D71" s="0" t="s">
        <v>2587</v>
      </c>
      <c r="E71" s="0" t="s">
        <v>2588</v>
      </c>
      <c r="F71" s="0" t="s">
        <v>2464</v>
      </c>
      <c r="G71" s="0" t="s">
        <v>2604</v>
      </c>
    </row>
    <row customHeight="1" ht="11.25">
      <c r="A72" s="0" t="s">
        <v>16</v>
      </c>
      <c r="B72" s="0" t="s">
        <v>2587</v>
      </c>
      <c r="C72" s="0" t="s">
        <v>2588</v>
      </c>
      <c r="D72" s="0" t="s">
        <v>2609</v>
      </c>
      <c r="E72" s="0" t="s">
        <v>2610</v>
      </c>
      <c r="F72" s="0" t="s">
        <v>2457</v>
      </c>
      <c r="G72" s="0" t="s">
        <v>2607</v>
      </c>
    </row>
    <row customHeight="1" ht="11.25">
      <c r="A73" s="0" t="s">
        <v>16</v>
      </c>
      <c r="B73" s="0" t="s">
        <v>2587</v>
      </c>
      <c r="C73" s="0" t="s">
        <v>2588</v>
      </c>
      <c r="D73" s="0" t="s">
        <v>2612</v>
      </c>
      <c r="E73" s="0" t="s">
        <v>2613</v>
      </c>
      <c r="F73" s="0" t="s">
        <v>2457</v>
      </c>
      <c r="G73" s="0" t="s">
        <v>2608</v>
      </c>
    </row>
    <row customHeight="1" ht="11.25">
      <c r="A74" s="0" t="s">
        <v>16</v>
      </c>
      <c r="B74" s="0" t="s">
        <v>2615</v>
      </c>
      <c r="C74" s="0" t="s">
        <v>2616</v>
      </c>
      <c r="D74" s="0" t="s">
        <v>2617</v>
      </c>
      <c r="E74" s="0" t="s">
        <v>2618</v>
      </c>
      <c r="F74" s="0" t="s">
        <v>2457</v>
      </c>
      <c r="G74" s="0" t="s">
        <v>2611</v>
      </c>
    </row>
    <row customHeight="1" ht="11.25">
      <c r="A75" s="0" t="s">
        <v>16</v>
      </c>
      <c r="B75" s="0" t="s">
        <v>2615</v>
      </c>
      <c r="C75" s="0" t="s">
        <v>2616</v>
      </c>
      <c r="D75" s="0" t="s">
        <v>2620</v>
      </c>
      <c r="E75" s="0" t="s">
        <v>2621</v>
      </c>
      <c r="F75" s="0" t="s">
        <v>2457</v>
      </c>
      <c r="G75" s="0" t="s">
        <v>2614</v>
      </c>
    </row>
    <row customHeight="1" ht="11.25">
      <c r="A76" s="0" t="s">
        <v>16</v>
      </c>
      <c r="B76" s="0" t="s">
        <v>2615</v>
      </c>
      <c r="C76" s="0" t="s">
        <v>2616</v>
      </c>
      <c r="D76" s="0" t="s">
        <v>2623</v>
      </c>
      <c r="E76" s="0" t="s">
        <v>2624</v>
      </c>
      <c r="F76" s="0" t="s">
        <v>2457</v>
      </c>
      <c r="G76" s="0" t="s">
        <v>2619</v>
      </c>
    </row>
    <row customHeight="1" ht="11.25">
      <c r="A77" s="0" t="s">
        <v>16</v>
      </c>
      <c r="B77" s="0" t="s">
        <v>2615</v>
      </c>
      <c r="C77" s="0" t="s">
        <v>2616</v>
      </c>
      <c r="D77" s="0" t="s">
        <v>2626</v>
      </c>
      <c r="E77" s="0" t="s">
        <v>2627</v>
      </c>
      <c r="F77" s="0" t="s">
        <v>2457</v>
      </c>
      <c r="G77" s="0" t="s">
        <v>2622</v>
      </c>
    </row>
    <row customHeight="1" ht="11.25">
      <c r="A78" s="0" t="s">
        <v>16</v>
      </c>
      <c r="B78" s="0" t="s">
        <v>2615</v>
      </c>
      <c r="C78" s="0" t="s">
        <v>2616</v>
      </c>
      <c r="D78" s="0" t="s">
        <v>2615</v>
      </c>
      <c r="E78" s="0" t="s">
        <v>2616</v>
      </c>
      <c r="F78" s="0" t="s">
        <v>2464</v>
      </c>
      <c r="G78" s="0" t="s">
        <v>2625</v>
      </c>
    </row>
    <row customHeight="1" ht="11.25">
      <c r="A79" s="0" t="s">
        <v>16</v>
      </c>
      <c r="B79" s="0" t="s">
        <v>2615</v>
      </c>
      <c r="C79" s="0" t="s">
        <v>2616</v>
      </c>
      <c r="D79" s="0" t="s">
        <v>2630</v>
      </c>
      <c r="E79" s="0" t="s">
        <v>2631</v>
      </c>
      <c r="F79" s="0" t="s">
        <v>2457</v>
      </c>
      <c r="G79" s="0" t="s">
        <v>2628</v>
      </c>
    </row>
    <row customHeight="1" ht="11.25">
      <c r="A80" s="0" t="s">
        <v>16</v>
      </c>
      <c r="B80" s="0" t="s">
        <v>2615</v>
      </c>
      <c r="C80" s="0" t="s">
        <v>2616</v>
      </c>
      <c r="D80" s="0" t="s">
        <v>2633</v>
      </c>
      <c r="E80" s="0" t="s">
        <v>2634</v>
      </c>
      <c r="F80" s="0" t="s">
        <v>2457</v>
      </c>
      <c r="G80" s="0" t="s">
        <v>2629</v>
      </c>
    </row>
    <row customHeight="1" ht="11.25">
      <c r="A81" s="0" t="s">
        <v>16</v>
      </c>
      <c r="B81" s="0" t="s">
        <v>2615</v>
      </c>
      <c r="C81" s="0" t="s">
        <v>2616</v>
      </c>
      <c r="D81" s="0" t="s">
        <v>2636</v>
      </c>
      <c r="E81" s="0" t="s">
        <v>2637</v>
      </c>
      <c r="F81" s="0" t="s">
        <v>2457</v>
      </c>
      <c r="G81" s="0" t="s">
        <v>2632</v>
      </c>
    </row>
    <row customHeight="1" ht="11.25">
      <c r="A82" s="0" t="s">
        <v>16</v>
      </c>
      <c r="B82" s="0" t="s">
        <v>2639</v>
      </c>
      <c r="C82" s="0" t="s">
        <v>2640</v>
      </c>
      <c r="D82" s="0" t="s">
        <v>2641</v>
      </c>
      <c r="E82" s="0" t="s">
        <v>2642</v>
      </c>
      <c r="F82" s="0" t="s">
        <v>2457</v>
      </c>
      <c r="G82" s="0" t="s">
        <v>2635</v>
      </c>
    </row>
    <row customHeight="1" ht="11.25">
      <c r="A83" s="0" t="s">
        <v>16</v>
      </c>
      <c r="B83" s="0" t="s">
        <v>2639</v>
      </c>
      <c r="C83" s="0" t="s">
        <v>2640</v>
      </c>
      <c r="D83" s="0" t="s">
        <v>2644</v>
      </c>
      <c r="E83" s="0" t="s">
        <v>2645</v>
      </c>
      <c r="F83" s="0" t="s">
        <v>2457</v>
      </c>
      <c r="G83" s="0" t="s">
        <v>2638</v>
      </c>
    </row>
    <row customHeight="1" ht="11.25">
      <c r="A84" s="0" t="s">
        <v>16</v>
      </c>
      <c r="B84" s="0" t="s">
        <v>2639</v>
      </c>
      <c r="C84" s="0" t="s">
        <v>2640</v>
      </c>
      <c r="D84" s="0" t="s">
        <v>2647</v>
      </c>
      <c r="E84" s="0" t="s">
        <v>2648</v>
      </c>
      <c r="F84" s="0" t="s">
        <v>2457</v>
      </c>
      <c r="G84" s="0" t="s">
        <v>2643</v>
      </c>
    </row>
    <row customHeight="1" ht="11.25">
      <c r="A85" s="0" t="s">
        <v>16</v>
      </c>
      <c r="B85" s="0" t="s">
        <v>2639</v>
      </c>
      <c r="C85" s="0" t="s">
        <v>2640</v>
      </c>
      <c r="D85" s="0" t="s">
        <v>2650</v>
      </c>
      <c r="E85" s="0" t="s">
        <v>2651</v>
      </c>
      <c r="F85" s="0" t="s">
        <v>2457</v>
      </c>
      <c r="G85" s="0" t="s">
        <v>2646</v>
      </c>
    </row>
    <row customHeight="1" ht="11.25">
      <c r="A86" s="0" t="s">
        <v>16</v>
      </c>
      <c r="B86" s="0" t="s">
        <v>2639</v>
      </c>
      <c r="C86" s="0" t="s">
        <v>2640</v>
      </c>
      <c r="D86" s="0" t="s">
        <v>2653</v>
      </c>
      <c r="E86" s="0" t="s">
        <v>2654</v>
      </c>
      <c r="F86" s="0" t="s">
        <v>2457</v>
      </c>
      <c r="G86" s="0" t="s">
        <v>2649</v>
      </c>
    </row>
    <row customHeight="1" ht="11.25">
      <c r="A87" s="0" t="s">
        <v>16</v>
      </c>
      <c r="B87" s="0" t="s">
        <v>2639</v>
      </c>
      <c r="C87" s="0" t="s">
        <v>2640</v>
      </c>
      <c r="D87" s="0" t="s">
        <v>2639</v>
      </c>
      <c r="E87" s="0" t="s">
        <v>2640</v>
      </c>
      <c r="F87" s="0" t="s">
        <v>2464</v>
      </c>
      <c r="G87" s="0" t="s">
        <v>2652</v>
      </c>
    </row>
    <row customHeight="1" ht="11.25">
      <c r="A88" s="0" t="s">
        <v>16</v>
      </c>
      <c r="B88" s="0" t="s">
        <v>2639</v>
      </c>
      <c r="C88" s="0" t="s">
        <v>2640</v>
      </c>
      <c r="D88" s="0" t="s">
        <v>2657</v>
      </c>
      <c r="E88" s="0" t="s">
        <v>2658</v>
      </c>
      <c r="F88" s="0" t="s">
        <v>2457</v>
      </c>
      <c r="G88" s="0" t="s">
        <v>2655</v>
      </c>
    </row>
    <row customHeight="1" ht="11.25">
      <c r="A89" s="0" t="s">
        <v>16</v>
      </c>
      <c r="B89" s="0" t="s">
        <v>2639</v>
      </c>
      <c r="C89" s="0" t="s">
        <v>2640</v>
      </c>
      <c r="D89" s="0" t="s">
        <v>2660</v>
      </c>
      <c r="E89" s="0" t="s">
        <v>2661</v>
      </c>
      <c r="F89" s="0" t="s">
        <v>2457</v>
      </c>
      <c r="G89" s="0" t="s">
        <v>2656</v>
      </c>
    </row>
    <row customHeight="1" ht="11.25">
      <c r="A90" s="0" t="s">
        <v>16</v>
      </c>
      <c r="B90" s="0" t="s">
        <v>2663</v>
      </c>
      <c r="C90" s="0" t="s">
        <v>2664</v>
      </c>
      <c r="D90" s="0" t="s">
        <v>2665</v>
      </c>
      <c r="E90" s="0" t="s">
        <v>2666</v>
      </c>
      <c r="F90" s="0" t="s">
        <v>2457</v>
      </c>
      <c r="G90" s="0" t="s">
        <v>2659</v>
      </c>
    </row>
    <row customHeight="1" ht="11.25">
      <c r="A91" s="0" t="s">
        <v>16</v>
      </c>
      <c r="B91" s="0" t="s">
        <v>2663</v>
      </c>
      <c r="C91" s="0" t="s">
        <v>2664</v>
      </c>
      <c r="D91" s="0" t="s">
        <v>2668</v>
      </c>
      <c r="E91" s="0" t="s">
        <v>2669</v>
      </c>
      <c r="F91" s="0" t="s">
        <v>2457</v>
      </c>
      <c r="G91" s="0" t="s">
        <v>2662</v>
      </c>
    </row>
    <row customHeight="1" ht="11.25">
      <c r="A92" s="0" t="s">
        <v>16</v>
      </c>
      <c r="B92" s="0" t="s">
        <v>2663</v>
      </c>
      <c r="C92" s="0" t="s">
        <v>2664</v>
      </c>
      <c r="D92" s="0" t="s">
        <v>2671</v>
      </c>
      <c r="E92" s="0" t="s">
        <v>2672</v>
      </c>
      <c r="F92" s="0" t="s">
        <v>2457</v>
      </c>
      <c r="G92" s="0" t="s">
        <v>2667</v>
      </c>
    </row>
    <row customHeight="1" ht="11.25">
      <c r="A93" s="0" t="s">
        <v>16</v>
      </c>
      <c r="B93" s="0" t="s">
        <v>2663</v>
      </c>
      <c r="C93" s="0" t="s">
        <v>2664</v>
      </c>
      <c r="D93" s="0" t="s">
        <v>2674</v>
      </c>
      <c r="E93" s="0" t="s">
        <v>2675</v>
      </c>
      <c r="F93" s="0" t="s">
        <v>2457</v>
      </c>
      <c r="G93" s="0" t="s">
        <v>2670</v>
      </c>
    </row>
    <row customHeight="1" ht="11.25">
      <c r="A94" s="0" t="s">
        <v>16</v>
      </c>
      <c r="B94" s="0" t="s">
        <v>2663</v>
      </c>
      <c r="C94" s="0" t="s">
        <v>2664</v>
      </c>
      <c r="D94" s="0" t="s">
        <v>2677</v>
      </c>
      <c r="E94" s="0" t="s">
        <v>2678</v>
      </c>
      <c r="F94" s="0" t="s">
        <v>2457</v>
      </c>
      <c r="G94" s="0" t="s">
        <v>2673</v>
      </c>
    </row>
    <row customHeight="1" ht="11.25">
      <c r="A95" s="0" t="s">
        <v>16</v>
      </c>
      <c r="B95" s="0" t="s">
        <v>2663</v>
      </c>
      <c r="C95" s="0" t="s">
        <v>2664</v>
      </c>
      <c r="D95" s="0" t="s">
        <v>2680</v>
      </c>
      <c r="E95" s="0" t="s">
        <v>2681</v>
      </c>
      <c r="F95" s="0" t="s">
        <v>2457</v>
      </c>
      <c r="G95" s="0" t="s">
        <v>2676</v>
      </c>
    </row>
    <row customHeight="1" ht="11.25">
      <c r="A96" s="0" t="s">
        <v>16</v>
      </c>
      <c r="B96" s="0" t="s">
        <v>2663</v>
      </c>
      <c r="C96" s="0" t="s">
        <v>2664</v>
      </c>
      <c r="D96" s="0" t="s">
        <v>2683</v>
      </c>
      <c r="E96" s="0" t="s">
        <v>2684</v>
      </c>
      <c r="F96" s="0" t="s">
        <v>2457</v>
      </c>
      <c r="G96" s="0" t="s">
        <v>2679</v>
      </c>
    </row>
    <row customHeight="1" ht="11.25">
      <c r="A97" s="0" t="s">
        <v>16</v>
      </c>
      <c r="B97" s="0" t="s">
        <v>2663</v>
      </c>
      <c r="C97" s="0" t="s">
        <v>2664</v>
      </c>
      <c r="D97" s="0" t="s">
        <v>2686</v>
      </c>
      <c r="E97" s="0" t="s">
        <v>2687</v>
      </c>
      <c r="F97" s="0" t="s">
        <v>2457</v>
      </c>
      <c r="G97" s="0" t="s">
        <v>2682</v>
      </c>
    </row>
    <row customHeight="1" ht="11.25">
      <c r="A98" s="0" t="s">
        <v>16</v>
      </c>
      <c r="B98" s="0" t="s">
        <v>2663</v>
      </c>
      <c r="C98" s="0" t="s">
        <v>2664</v>
      </c>
      <c r="D98" s="0" t="s">
        <v>2689</v>
      </c>
      <c r="E98" s="0" t="s">
        <v>2690</v>
      </c>
      <c r="F98" s="0" t="s">
        <v>2457</v>
      </c>
      <c r="G98" s="0" t="s">
        <v>2685</v>
      </c>
    </row>
    <row customHeight="1" ht="11.25">
      <c r="A99" s="0" t="s">
        <v>16</v>
      </c>
      <c r="B99" s="0" t="s">
        <v>2663</v>
      </c>
      <c r="C99" s="0" t="s">
        <v>2664</v>
      </c>
      <c r="D99" s="0" t="s">
        <v>2692</v>
      </c>
      <c r="E99" s="0" t="s">
        <v>2693</v>
      </c>
      <c r="F99" s="0" t="s">
        <v>2457</v>
      </c>
      <c r="G99" s="0" t="s">
        <v>2688</v>
      </c>
    </row>
    <row customHeight="1" ht="11.25">
      <c r="A100" s="0" t="s">
        <v>16</v>
      </c>
      <c r="B100" s="0" t="s">
        <v>2663</v>
      </c>
      <c r="C100" s="0" t="s">
        <v>2664</v>
      </c>
      <c r="D100" s="0" t="s">
        <v>2695</v>
      </c>
      <c r="E100" s="0" t="s">
        <v>2696</v>
      </c>
      <c r="F100" s="0" t="s">
        <v>2457</v>
      </c>
      <c r="G100" s="0" t="s">
        <v>2691</v>
      </c>
    </row>
    <row customHeight="1" ht="11.25">
      <c r="A101" s="0" t="s">
        <v>16</v>
      </c>
      <c r="B101" s="0" t="s">
        <v>2663</v>
      </c>
      <c r="C101" s="0" t="s">
        <v>2664</v>
      </c>
      <c r="D101" s="0" t="s">
        <v>2663</v>
      </c>
      <c r="E101" s="0" t="s">
        <v>2664</v>
      </c>
      <c r="F101" s="0" t="s">
        <v>2464</v>
      </c>
      <c r="G101" s="0" t="s">
        <v>2694</v>
      </c>
    </row>
    <row customHeight="1" ht="11.25">
      <c r="A102" s="0" t="s">
        <v>16</v>
      </c>
      <c r="B102" s="0" t="s">
        <v>2663</v>
      </c>
      <c r="C102" s="0" t="s">
        <v>2664</v>
      </c>
      <c r="D102" s="0" t="s">
        <v>2699</v>
      </c>
      <c r="E102" s="0" t="s">
        <v>2700</v>
      </c>
      <c r="F102" s="0" t="s">
        <v>2457</v>
      </c>
      <c r="G102" s="0" t="s">
        <v>2697</v>
      </c>
    </row>
    <row customHeight="1" ht="11.25">
      <c r="A103" s="0" t="s">
        <v>16</v>
      </c>
      <c r="B103" s="0" t="s">
        <v>2663</v>
      </c>
      <c r="C103" s="0" t="s">
        <v>2664</v>
      </c>
      <c r="D103" s="0" t="s">
        <v>2702</v>
      </c>
      <c r="E103" s="0" t="s">
        <v>2703</v>
      </c>
      <c r="F103" s="0" t="s">
        <v>2457</v>
      </c>
      <c r="G103" s="0" t="s">
        <v>2698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36529-436A-D544-23A2-0.63F32E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2737</v>
      </c>
      <c r="B1" s="839" t="s">
        <v>2738</v>
      </c>
      <c r="C1" s="839" t="s">
        <v>1184</v>
      </c>
    </row>
    <row customHeight="1" ht="11.25">
      <c r="A2" s="839">
        <v>4189678</v>
      </c>
      <c r="B2" s="839" t="s">
        <v>2739</v>
      </c>
      <c r="C2" s="839" t="s">
        <v>2740</v>
      </c>
    </row>
    <row customHeight="1" ht="11.25">
      <c r="A3" s="839">
        <v>4190415</v>
      </c>
      <c r="B3" s="839" t="s">
        <v>2741</v>
      </c>
      <c r="C3" s="839" t="s">
        <v>2740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28C2A-034B-053B-2942-0.B2F1FAC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2742</v>
      </c>
      <c r="B1" s="167" t="s">
        <v>2743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CDAC-70D1-B0A8-AE22-0.C0AC28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2744</v>
      </c>
      <c r="B1" s="0" t="b">
        <v>1</v>
      </c>
    </row>
    <row customHeight="1" ht="11.25">
      <c r="A2" s="0" t="s">
        <v>2745</v>
      </c>
      <c r="B2" s="0" t="b">
        <v>0</v>
      </c>
    </row>
    <row customHeight="1" ht="11.25">
      <c r="A3" s="0" t="s">
        <v>2746</v>
      </c>
      <c r="B3" s="0" t="b">
        <v>0</v>
      </c>
    </row>
    <row customHeight="1" ht="11.25">
      <c r="A4" s="0" t="s">
        <v>2747</v>
      </c>
      <c r="B4" s="0" t="b">
        <v>1</v>
      </c>
    </row>
    <row customHeight="1" ht="11.25">
      <c r="A5" s="0" t="s">
        <v>2748</v>
      </c>
      <c r="B5" s="0" t="b">
        <v>0</v>
      </c>
    </row>
    <row customHeight="1" ht="11.25">
      <c r="A6" s="0" t="s">
        <v>2749</v>
      </c>
      <c r="B6" s="0" t="b">
        <v>0</v>
      </c>
    </row>
    <row customHeight="1" ht="11.25">
      <c r="A7" s="0" t="s">
        <v>2750</v>
      </c>
      <c r="B7" s="0" t="b">
        <v>0</v>
      </c>
    </row>
    <row customHeight="1" ht="11.25">
      <c r="A8" s="0" t="s">
        <v>2751</v>
      </c>
      <c r="B8" s="0" t="b">
        <v>0</v>
      </c>
    </row>
    <row customHeight="1" ht="11.25">
      <c r="A9" s="0" t="s">
        <v>2752</v>
      </c>
      <c r="B9" s="0" t="b">
        <v>0</v>
      </c>
    </row>
    <row customHeight="1" ht="11.25">
      <c r="A10" s="0" t="s">
        <v>2753</v>
      </c>
      <c r="B10" s="0" t="b">
        <v>0</v>
      </c>
    </row>
    <row customHeight="1" ht="11.25">
      <c r="A11" s="0" t="s">
        <v>2754</v>
      </c>
      <c r="B11" s="0" t="b">
        <v>0</v>
      </c>
    </row>
    <row customHeight="1" ht="11.25">
      <c r="A12" s="0" t="s">
        <v>2755</v>
      </c>
      <c r="B12" s="0" t="b">
        <v>0</v>
      </c>
    </row>
    <row customHeight="1" ht="11.25">
      <c r="A13" s="0" t="s">
        <v>2756</v>
      </c>
      <c r="B13" s="0" t="b">
        <v>0</v>
      </c>
    </row>
    <row customHeight="1" ht="11.25">
      <c r="A14" s="0" t="s">
        <v>2757</v>
      </c>
      <c r="B14" s="0" t="b">
        <v>1</v>
      </c>
    </row>
    <row customHeight="1" ht="11.25">
      <c r="A15" s="0" t="s">
        <v>2758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07322-5E5C-142B-98BB-0.356005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5E937-4747-6EB2-39F6-0.3E000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2759</v>
      </c>
      <c r="B1" s="71" t="s">
        <v>2760</v>
      </c>
    </row>
    <row customHeight="1" ht="11.25">
      <c r="A2" s="68" t="s">
        <v>2761</v>
      </c>
      <c r="B2" s="68" t="s">
        <v>2762</v>
      </c>
    </row>
    <row customHeight="1" ht="11.25">
      <c r="A3" s="68" t="s">
        <v>2763</v>
      </c>
      <c r="B3" s="68" t="s">
        <v>2764</v>
      </c>
    </row>
    <row customHeight="1" ht="11.25">
      <c r="A4" s="68" t="s">
        <v>2765</v>
      </c>
      <c r="B4" s="68" t="s">
        <v>2766</v>
      </c>
    </row>
    <row customHeight="1" ht="11.25">
      <c r="A5" s="68" t="s">
        <v>2767</v>
      </c>
      <c r="B5" s="68" t="s">
        <v>2768</v>
      </c>
    </row>
    <row customHeight="1" ht="11.25">
      <c r="A6" s="68" t="s">
        <v>2769</v>
      </c>
      <c r="B6" s="68" t="s">
        <v>2770</v>
      </c>
    </row>
    <row customHeight="1" ht="11.25">
      <c r="A7" s="68" t="s">
        <v>2771</v>
      </c>
      <c r="B7" s="68" t="s">
        <v>2772</v>
      </c>
    </row>
    <row customHeight="1" ht="11.25">
      <c r="A8" s="68" t="s">
        <v>2773</v>
      </c>
      <c r="B8" s="68" t="s">
        <v>2774</v>
      </c>
    </row>
    <row customHeight="1" ht="11.25">
      <c r="A9" s="68" t="s">
        <v>2775</v>
      </c>
      <c r="B9" s="68" t="s">
        <v>2776</v>
      </c>
    </row>
    <row customHeight="1" ht="11.25">
      <c r="A10" s="68" t="s">
        <v>2777</v>
      </c>
      <c r="B10" s="68" t="s">
        <v>2778</v>
      </c>
    </row>
    <row customHeight="1" ht="11.25">
      <c r="A11" s="68" t="s">
        <v>2779</v>
      </c>
      <c r="B11" s="68" t="s">
        <v>2780</v>
      </c>
    </row>
    <row customHeight="1" ht="11.25">
      <c r="A12" s="68" t="s">
        <v>2781</v>
      </c>
      <c r="B12" s="68" t="s">
        <v>2782</v>
      </c>
    </row>
    <row customHeight="1" ht="11.25">
      <c r="A13" s="68" t="s">
        <v>2783</v>
      </c>
      <c r="B13" s="68" t="s">
        <v>2784</v>
      </c>
    </row>
    <row customHeight="1" ht="11.25">
      <c r="A14" s="68" t="s">
        <v>2785</v>
      </c>
      <c r="B14" s="68" t="s">
        <v>2786</v>
      </c>
    </row>
    <row customHeight="1" ht="11.25">
      <c r="A15" s="68" t="s">
        <v>2787</v>
      </c>
      <c r="B15" s="68" t="s">
        <v>2788</v>
      </c>
    </row>
    <row customHeight="1" ht="11.25">
      <c r="A16" s="68" t="s">
        <v>2789</v>
      </c>
      <c r="B16" s="68" t="s">
        <v>2790</v>
      </c>
    </row>
    <row customHeight="1" ht="11.25">
      <c r="A17" s="68" t="s">
        <v>2791</v>
      </c>
      <c r="B17" s="68" t="s">
        <v>2792</v>
      </c>
    </row>
    <row customHeight="1" ht="11.25">
      <c r="A18" s="68" t="s">
        <v>2793</v>
      </c>
      <c r="B18" s="68" t="s">
        <v>2794</v>
      </c>
    </row>
    <row customHeight="1" ht="11.25">
      <c r="A19" s="68" t="s">
        <v>2795</v>
      </c>
      <c r="B19" s="68" t="s">
        <v>2796</v>
      </c>
    </row>
    <row customHeight="1" ht="11.25">
      <c r="A20" s="68" t="s">
        <v>2797</v>
      </c>
      <c r="B20" s="68" t="s">
        <v>2798</v>
      </c>
    </row>
    <row customHeight="1" ht="11.25">
      <c r="A21" s="68" t="s">
        <v>2799</v>
      </c>
      <c r="B21" s="68" t="s">
        <v>2800</v>
      </c>
    </row>
    <row customHeight="1" ht="11.25">
      <c r="A22" s="68" t="s">
        <v>2801</v>
      </c>
      <c r="B22" s="68" t="s">
        <v>2802</v>
      </c>
    </row>
    <row customHeight="1" ht="11.25">
      <c r="A23" s="68" t="s">
        <v>2803</v>
      </c>
      <c r="B23" s="68" t="s">
        <v>2804</v>
      </c>
    </row>
    <row customHeight="1" ht="11.25">
      <c r="A24" s="68" t="s">
        <v>2805</v>
      </c>
      <c r="B24" s="68" t="s">
        <v>2806</v>
      </c>
    </row>
    <row customHeight="1" ht="11.25">
      <c r="A25" s="68" t="s">
        <v>2807</v>
      </c>
      <c r="B25" s="68" t="s">
        <v>2808</v>
      </c>
    </row>
    <row customHeight="1" ht="11.25">
      <c r="A26" s="68" t="s">
        <v>2809</v>
      </c>
      <c r="B26" s="68" t="s">
        <v>2810</v>
      </c>
    </row>
    <row customHeight="1" ht="11.25">
      <c r="A27" s="68" t="s">
        <v>2811</v>
      </c>
      <c r="B27" s="68" t="s">
        <v>2812</v>
      </c>
    </row>
    <row customHeight="1" ht="11.25">
      <c r="A28" s="68" t="s">
        <v>2813</v>
      </c>
      <c r="B28" s="68" t="s">
        <v>2814</v>
      </c>
    </row>
    <row customHeight="1" ht="11.25">
      <c r="A29" s="68" t="s">
        <v>2815</v>
      </c>
      <c r="B29" s="68" t="s">
        <v>2816</v>
      </c>
    </row>
    <row customHeight="1" ht="11.25">
      <c r="A30" s="68" t="s">
        <v>2817</v>
      </c>
      <c r="B30" s="68" t="s">
        <v>2818</v>
      </c>
    </row>
    <row customHeight="1" ht="11.25">
      <c r="A31" s="68" t="s">
        <v>2819</v>
      </c>
      <c r="B31" s="68" t="s">
        <v>2820</v>
      </c>
    </row>
    <row customHeight="1" ht="11.25">
      <c r="A32" s="68" t="s">
        <v>2821</v>
      </c>
      <c r="B32" s="68" t="s">
        <v>2822</v>
      </c>
    </row>
    <row customHeight="1" ht="11.25">
      <c r="A33" s="68" t="s">
        <v>2823</v>
      </c>
      <c r="B33" s="68" t="s">
        <v>2824</v>
      </c>
    </row>
    <row customHeight="1" ht="11.25">
      <c r="A34" s="68" t="s">
        <v>2825</v>
      </c>
      <c r="B34" s="68" t="s">
        <v>2826</v>
      </c>
    </row>
    <row customHeight="1" ht="11.25">
      <c r="A35" s="68" t="s">
        <v>2827</v>
      </c>
      <c r="B35" s="68" t="s">
        <v>2828</v>
      </c>
    </row>
    <row customHeight="1" ht="11.25">
      <c r="A36" s="68" t="s">
        <v>2829</v>
      </c>
      <c r="B36" s="68" t="s">
        <v>2830</v>
      </c>
    </row>
    <row customHeight="1" ht="11.25">
      <c r="A37" s="68" t="s">
        <v>2831</v>
      </c>
      <c r="B37" s="68" t="s">
        <v>2832</v>
      </c>
    </row>
    <row customHeight="1" ht="11.25">
      <c r="A38" s="68" t="s">
        <v>2833</v>
      </c>
      <c r="B38" s="68" t="s">
        <v>2834</v>
      </c>
    </row>
    <row customHeight="1" ht="11.25">
      <c r="A39" s="68" t="s">
        <v>2835</v>
      </c>
      <c r="B39" s="68" t="s">
        <v>2836</v>
      </c>
    </row>
    <row customHeight="1" ht="11.25">
      <c r="A40" s="68" t="s">
        <v>2837</v>
      </c>
      <c r="B40" s="68" t="s">
        <v>2838</v>
      </c>
    </row>
    <row customHeight="1" ht="11.25">
      <c r="A41" s="68" t="s">
        <v>2839</v>
      </c>
      <c r="B41" s="68" t="s">
        <v>2840</v>
      </c>
    </row>
    <row customHeight="1" ht="11.25">
      <c r="A42" s="68" t="s">
        <v>2841</v>
      </c>
      <c r="B42" s="68" t="s">
        <v>2842</v>
      </c>
    </row>
    <row customHeight="1" ht="11.25">
      <c r="A43" s="68" t="s">
        <v>2843</v>
      </c>
      <c r="B43" s="68" t="s">
        <v>2844</v>
      </c>
    </row>
    <row customHeight="1" ht="11.25">
      <c r="A44" s="68" t="s">
        <v>2845</v>
      </c>
      <c r="B44" s="68" t="s">
        <v>2846</v>
      </c>
    </row>
    <row customHeight="1" ht="11.25">
      <c r="A45" s="68" t="s">
        <v>2847</v>
      </c>
      <c r="B45" s="68" t="s">
        <v>2848</v>
      </c>
    </row>
    <row customHeight="1" ht="11.25">
      <c r="A46" s="68" t="s">
        <v>2849</v>
      </c>
      <c r="B46" s="68" t="s">
        <v>2850</v>
      </c>
    </row>
    <row customHeight="1" ht="11.25">
      <c r="A47" s="68" t="s">
        <v>2851</v>
      </c>
      <c r="B47" s="68" t="s">
        <v>2852</v>
      </c>
    </row>
    <row customHeight="1" ht="11.25">
      <c r="A48" s="68" t="s">
        <v>2853</v>
      </c>
      <c r="B48" s="68" t="s">
        <v>2854</v>
      </c>
    </row>
    <row customHeight="1" ht="11.25">
      <c r="A49" s="68" t="s">
        <v>2855</v>
      </c>
      <c r="B49" s="68" t="s">
        <v>2856</v>
      </c>
    </row>
    <row customHeight="1" ht="11.25">
      <c r="A50" s="68" t="s">
        <v>2857</v>
      </c>
      <c r="B50" s="68" t="s">
        <v>2858</v>
      </c>
    </row>
    <row customHeight="1" ht="11.25">
      <c r="A51" s="68" t="s">
        <v>2859</v>
      </c>
      <c r="B51" s="68" t="s">
        <v>2860</v>
      </c>
    </row>
    <row customHeight="1" ht="11.25">
      <c r="A52" s="68" t="s">
        <v>2861</v>
      </c>
      <c r="B52" s="68" t="s">
        <v>2862</v>
      </c>
    </row>
    <row customHeight="1" ht="11.25">
      <c r="A53" s="68" t="s">
        <v>2863</v>
      </c>
      <c r="B53" s="68" t="s">
        <v>2864</v>
      </c>
    </row>
    <row customHeight="1" ht="11.25">
      <c r="A54" s="68" t="s">
        <v>2865</v>
      </c>
      <c r="B54" s="68" t="s">
        <v>2866</v>
      </c>
    </row>
    <row customHeight="1" ht="11.25">
      <c r="A55" s="68" t="s">
        <v>2867</v>
      </c>
      <c r="B55" s="68" t="s">
        <v>2868</v>
      </c>
    </row>
    <row customHeight="1" ht="11.25">
      <c r="A56" s="68" t="s">
        <v>2869</v>
      </c>
      <c r="B56" s="68" t="s">
        <v>2870</v>
      </c>
    </row>
    <row customHeight="1" ht="11.25">
      <c r="A57" s="68" t="s">
        <v>2871</v>
      </c>
      <c r="B57" s="68" t="s">
        <v>2872</v>
      </c>
    </row>
    <row customHeight="1" ht="11.25">
      <c r="A58" s="68" t="s">
        <v>2873</v>
      </c>
      <c r="B58" s="68" t="s">
        <v>2874</v>
      </c>
    </row>
    <row customHeight="1" ht="11.25">
      <c r="A59" s="68" t="s">
        <v>2875</v>
      </c>
      <c r="B59" s="68" t="s">
        <v>2876</v>
      </c>
    </row>
    <row customHeight="1" ht="11.25">
      <c r="A60" s="68" t="s">
        <v>2877</v>
      </c>
      <c r="B60" s="68" t="s">
        <v>2878</v>
      </c>
    </row>
    <row customHeight="1" ht="11.25">
      <c r="A61" s="68"/>
      <c r="B61" s="68" t="s">
        <v>2879</v>
      </c>
    </row>
    <row customHeight="1" ht="11.25">
      <c r="A62" s="68"/>
      <c r="B62" s="68" t="s">
        <v>2880</v>
      </c>
    </row>
    <row customHeight="1" ht="11.25">
      <c r="A63" s="68"/>
      <c r="B63" s="68" t="s">
        <v>2881</v>
      </c>
    </row>
    <row customHeight="1" ht="11.25">
      <c r="A64" s="68"/>
      <c r="B64" s="68" t="s">
        <v>2882</v>
      </c>
    </row>
    <row customHeight="1" ht="11.25">
      <c r="A65" s="68"/>
      <c r="B65" s="68" t="s">
        <v>2883</v>
      </c>
    </row>
    <row customHeight="1" ht="11.25">
      <c r="A66" s="68"/>
      <c r="B66" s="68" t="s">
        <v>2884</v>
      </c>
    </row>
    <row customHeight="1" ht="11.25">
      <c r="A67" s="68"/>
      <c r="B67" s="68" t="s">
        <v>2885</v>
      </c>
    </row>
    <row customHeight="1" ht="11.25">
      <c r="A68" s="68"/>
      <c r="B68" s="68" t="s">
        <v>2886</v>
      </c>
    </row>
    <row customHeight="1" ht="11.25">
      <c r="A69" s="68"/>
      <c r="B69" s="68" t="s">
        <v>2887</v>
      </c>
    </row>
    <row customHeight="1" ht="11.25">
      <c r="A70" s="68"/>
      <c r="B70" s="68" t="s">
        <v>2888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36B6B-7F3A-447B-48DA-0.D6C8C5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2889</v>
      </c>
    </row>
    <row customHeight="1" ht="90">
      <c r="B2" s="98" t="s">
        <v>2890</v>
      </c>
    </row>
    <row customHeight="1" ht="67.5">
      <c r="B3" s="98" t="s">
        <v>2891</v>
      </c>
    </row>
    <row customHeight="1" ht="33.75">
      <c r="B4" s="98" t="s">
        <v>2892</v>
      </c>
    </row>
    <row customHeight="1" ht="11.25">
      <c r="B5" s="98" t="s">
        <v>2893</v>
      </c>
    </row>
    <row customHeight="1" ht="22.5">
      <c r="B6" s="98" t="s">
        <v>2894</v>
      </c>
    </row>
    <row customHeight="1" ht="22.5">
      <c r="B7" s="98" t="s">
        <v>2895</v>
      </c>
    </row>
    <row customHeight="1" ht="22.5">
      <c r="B8" s="98" t="s">
        <v>2896</v>
      </c>
    </row>
    <row customHeight="1" ht="22.5">
      <c r="B9" s="98" t="s">
        <v>2897</v>
      </c>
    </row>
    <row customHeight="1" ht="56.25">
      <c r="B10" s="98" t="s">
        <v>2898</v>
      </c>
    </row>
    <row customHeight="1" ht="12.75">
      <c r="B11" s="163" t="s">
        <v>2899</v>
      </c>
    </row>
    <row customHeight="1" ht="11.25">
      <c r="B12" s="97" t="s">
        <v>2900</v>
      </c>
    </row>
    <row customHeight="1" ht="22.5">
      <c r="B13" s="98" t="s">
        <v>2901</v>
      </c>
    </row>
    <row customHeight="1" ht="67.5">
      <c r="B14" s="98" t="s">
        <v>2902</v>
      </c>
    </row>
    <row customHeight="1" ht="22.5">
      <c r="B15" s="98" t="s">
        <v>2903</v>
      </c>
    </row>
    <row customHeight="1" ht="11.25">
      <c r="B16" s="97" t="s">
        <v>2904</v>
      </c>
      <c r="D16" s="104"/>
    </row>
    <row customHeight="1" ht="33.75">
      <c r="B17" s="98" t="s">
        <v>2905</v>
      </c>
    </row>
    <row customHeight="1" ht="33.75">
      <c r="B18" s="98" t="s">
        <v>2906</v>
      </c>
    </row>
    <row customHeight="1" ht="11.25">
      <c r="B19" s="98" t="s">
        <v>2907</v>
      </c>
    </row>
    <row customHeight="1" ht="33.75">
      <c r="B20" s="98" t="s">
        <v>2908</v>
      </c>
    </row>
    <row customHeight="1" ht="11.25">
      <c r="B21" s="97" t="s">
        <v>2909</v>
      </c>
    </row>
    <row customHeight="1" ht="11.25">
      <c r="B22" s="98" t="s">
        <v>2910</v>
      </c>
    </row>
    <row r="24" customHeight="1" ht="22.5">
      <c r="B24" s="165" t="s">
        <v>2911</v>
      </c>
    </row>
    <row r="26" customHeight="1" ht="11.25">
      <c r="B26" s="97" t="s">
        <v>2912</v>
      </c>
    </row>
    <row customHeight="1" ht="22.5">
      <c r="B27" s="164" t="s">
        <v>397</v>
      </c>
    </row>
    <row customHeight="1" ht="56.25">
      <c r="B28" s="164" t="s">
        <v>2913</v>
      </c>
    </row>
    <row customHeight="1" ht="11.25">
      <c r="B29" s="214" t="s">
        <v>2914</v>
      </c>
    </row>
    <row customHeight="1" ht="22.5">
      <c r="B30" s="164" t="s">
        <v>2915</v>
      </c>
    </row>
    <row r="32" customHeight="1" ht="11.25">
      <c r="A32" s="192"/>
      <c r="B32" s="193" t="s">
        <v>2916</v>
      </c>
    </row>
    <row customHeight="1" ht="14.25">
      <c r="A33" s="194">
        <v>1</v>
      </c>
      <c r="B33" s="195" t="s">
        <v>2917</v>
      </c>
    </row>
    <row customHeight="1" ht="14.25">
      <c r="A34" s="194">
        <v>2</v>
      </c>
      <c r="B34" s="195" t="s">
        <v>2918</v>
      </c>
    </row>
    <row customHeight="1" ht="11.25">
      <c r="B35" s="193" t="s">
        <v>2919</v>
      </c>
    </row>
    <row customHeight="1" ht="11.25">
      <c r="B36" s="195" t="s">
        <v>2920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DF2B2-AB47-6E03-C4DE-0.EA3F782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98</v>
      </c>
      <c r="E2" s="2239"/>
      <c r="F2" s="1629"/>
      <c r="G2" s="1624" t="s">
        <v>98</v>
      </c>
      <c r="H2" s="1627"/>
      <c r="I2" s="1625"/>
      <c r="L2" s="1626"/>
      <c r="M2" s="1626"/>
      <c r="N2" s="1626"/>
      <c r="O2" s="1626" t="s">
        <v>383</v>
      </c>
      <c r="P2" s="1626"/>
      <c r="Q2" s="1626"/>
      <c r="R2" s="1628" t="s">
        <v>382</v>
      </c>
      <c r="S2" s="1628" t="s">
        <v>382</v>
      </c>
      <c r="T2" s="1626"/>
      <c r="U2" s="1626"/>
      <c r="V2" s="1622">
        <v>0</v>
      </c>
    </row>
    <row s="1639" customFormat="1" customHeight="1" ht="14.25" hidden="1">
      <c r="C3" s="1623"/>
      <c r="D3" s="2238"/>
      <c r="E3" s="2240"/>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385</v>
      </c>
      <c r="E6" s="2241"/>
      <c r="F6" s="2241"/>
      <c r="G6" s="2241"/>
      <c r="H6" s="2241"/>
      <c r="I6" s="2241"/>
      <c r="J6" s="495"/>
      <c r="K6" s="1619"/>
      <c r="V6" s="1611">
        <v>28</v>
      </c>
    </row>
    <row customHeight="1" ht="18">
      <c r="C7" s="1520"/>
      <c r="D7" s="2180" t="str">
        <f>IF(org=0,"Не определено",org)</f>
        <v>АО "Водоканал"</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301</v>
      </c>
      <c r="E10" s="2223"/>
      <c r="F10" s="2223"/>
      <c r="G10" s="2223"/>
      <c r="H10" s="2223"/>
      <c r="I10" s="2223"/>
      <c r="J10" s="2227" t="s">
        <v>302</v>
      </c>
      <c r="V10" s="1611">
        <v>14</v>
      </c>
    </row>
    <row customHeight="1" ht="27.299999999999997">
      <c r="C11" s="1520"/>
      <c r="D11" s="2131" t="s">
        <v>87</v>
      </c>
      <c r="E11" s="2227" t="s">
        <v>104</v>
      </c>
      <c r="F11" s="2196" t="s">
        <v>87</v>
      </c>
      <c r="G11" s="2197"/>
      <c r="H11" s="2179" t="s">
        <v>386</v>
      </c>
      <c r="I11" s="2179" t="s">
        <v>387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98</v>
      </c>
      <c r="E14" s="2239"/>
      <c r="F14" s="1621"/>
      <c r="G14" s="1620" t="s">
        <v>98</v>
      </c>
      <c r="H14" s="1627"/>
      <c r="I14" s="1625"/>
      <c r="J14" s="2173" t="s">
        <v>388</v>
      </c>
      <c r="K14" s="1611"/>
      <c r="R14" s="504" t="s">
        <v>382</v>
      </c>
      <c r="S14" s="504" t="s">
        <v>382</v>
      </c>
      <c r="V14" s="1611">
        <v>14</v>
      </c>
    </row>
    <row customHeight="1" ht="14.699999999999998">
      <c r="A15" s="1611"/>
      <c r="C15" s="1520"/>
      <c r="D15" s="2238"/>
      <c r="E15" s="2240"/>
      <c r="F15" s="409"/>
      <c r="G15" s="873"/>
      <c r="H15" s="873" t="s">
        <v>384</v>
      </c>
      <c r="I15" s="317"/>
      <c r="J15" s="2174"/>
      <c r="K15" s="1611"/>
      <c r="R15" s="504"/>
      <c r="S15" s="504"/>
      <c r="V15" s="1611">
        <v>14</v>
      </c>
    </row>
    <row customHeight="1" ht="14.699999999999998">
      <c r="A16" s="1611"/>
      <c r="C16" s="1520"/>
      <c r="D16" s="409"/>
      <c r="E16" s="873" t="s">
        <v>119</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